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028"/>
  <workbookPr codeName="ThisWorkbook" autoCompressPictures="0"/>
  <mc:AlternateContent xmlns:mc="http://schemas.openxmlformats.org/markup-compatibility/2006">
    <mc:Choice Requires="x15">
      <x15ac:absPath xmlns:x15ac="http://schemas.microsoft.com/office/spreadsheetml/2010/11/ac" url="https://houstonisd-my.sharepoint.com/personal/sassenma_houstonisd_org/Documents/Desktop/22-23 Documents/22-23 Pacing Calendars/"/>
    </mc:Choice>
  </mc:AlternateContent>
  <xr:revisionPtr revIDLastSave="0" documentId="8_{B8578326-415B-4089-9384-3685952DA956}" xr6:coauthVersionLast="47" xr6:coauthVersionMax="47" xr10:uidLastSave="{00000000-0000-0000-0000-000000000000}"/>
  <bookViews>
    <workbookView xWindow="-25140" yWindow="900" windowWidth="21600" windowHeight="12735" tabRatio="788" xr2:uid="{00000000-000D-0000-FFFF-FFFF00000000}"/>
  </bookViews>
  <sheets>
    <sheet name="Calendar" sheetId="14" r:id="rId1"/>
  </sheets>
  <definedNames>
    <definedName name="Calendar10Month">Calendar!$D$127</definedName>
    <definedName name="Calendar10MonthOption">MATCH(Calendar10Month,Months,0)</definedName>
    <definedName name="Calendar10Year">Calendar!$C$127</definedName>
    <definedName name="Calendar11Month">Calendar!$D$141</definedName>
    <definedName name="Calendar11MonthOption">MATCH(Calendar11Month,Months,0)</definedName>
    <definedName name="Calendar11Year">Calendar!$C$141</definedName>
    <definedName name="Calendar12Month">Calendar!#REF!</definedName>
    <definedName name="Calendar12MonthOption">MATCH(Calendar12Month,Months,0)</definedName>
    <definedName name="Calendar12Year">Calendar!#REF!</definedName>
    <definedName name="Calendar1Month">Calendar!$D$1</definedName>
    <definedName name="Calendar1MonthOption">MATCH(Calendar1Month,Months,0)</definedName>
    <definedName name="Calendar1Year">Calendar!$C$1</definedName>
    <definedName name="Calendar2Month">Calendar!$D$15</definedName>
    <definedName name="Calendar2MonthOption">MATCH(Calendar2Month,Months,0)</definedName>
    <definedName name="Calendar2Year">Calendar!$C$15</definedName>
    <definedName name="Calendar3Month">Calendar!$D$29</definedName>
    <definedName name="Calendar3MonthOption">MATCH(Calendar3Month,Months,0)</definedName>
    <definedName name="Calendar3Year">Calendar!$C$29</definedName>
    <definedName name="Calendar4Month">Calendar!$D$43</definedName>
    <definedName name="Calendar4MonthOption">MATCH(Calendar4Month,Months,0)</definedName>
    <definedName name="Calendar4Year">Calendar!$C$43</definedName>
    <definedName name="Calendar5Month">Calendar!$D$57</definedName>
    <definedName name="Calendar5MonthOption">MATCH(Calendar5Month,Months,0)</definedName>
    <definedName name="Calendar5Year">Calendar!$C$57</definedName>
    <definedName name="Calendar6Month">Calendar!$D$71</definedName>
    <definedName name="Calendar6MonthOption">MATCH(Calendar6Month,Months,0)</definedName>
    <definedName name="Calendar6Year">Calendar!$C$71</definedName>
    <definedName name="Calendar7Month">Calendar!$D$85</definedName>
    <definedName name="Calendar7MonthOption">MATCH(Calendar7Month,Months,0)</definedName>
    <definedName name="Calendar7Year">Calendar!$C$85</definedName>
    <definedName name="Calendar8Month">Calendar!$D$99</definedName>
    <definedName name="Calendar8MonthOption">MATCH(Calendar8Month,Months,0)</definedName>
    <definedName name="Calendar8Year">Calendar!$C$99</definedName>
    <definedName name="Calendar9Month">Calendar!$D$113</definedName>
    <definedName name="Calendar9MonthOption">MATCH(Calendar9Month,Months,0)</definedName>
    <definedName name="Calendar9Year">Calendar!$C$113</definedName>
    <definedName name="Days">{0,1,2,3,4,5,6}</definedName>
    <definedName name="Months">{"January","February","March","April","May","June","July","August","September","October","November","December"}</definedName>
    <definedName name="_xlnm.Print_Area" localSheetId="0">Calendar!$A$1:$I$154</definedName>
    <definedName name="WeekdayOption">MATCH(WeekStart,Weekdays,0)+10</definedName>
    <definedName name="Weekdays">{"Monday","Tuesday","Wednesday","Thursday","Friday","Saturday","Sunday"}</definedName>
    <definedName name="WeekStart">Calendar!$C$2</definedName>
    <definedName name="WeekStartValue">IF(WeekStart="Monday",2,1)</definedName>
  </definedNames>
  <calcPr calcId="191029"/>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 xmlns:mx="http://schemas.microsoft.com/office/mac/excel/2008/main" uri="{7523E5D3-25F3-A5E0-1632-64F254C22452}">
      <mx:ArchID Flags="2"/>
    </ext>
  </extLst>
</workbook>
</file>

<file path=xl/calcChain.xml><?xml version="1.0" encoding="utf-8"?>
<calcChain xmlns="http://schemas.openxmlformats.org/spreadsheetml/2006/main">
  <c r="C1" i="14" l="1"/>
  <c r="C15" i="14" s="1"/>
  <c r="C7" i="14" l="1" a="1"/>
  <c r="F7" i="14" s="1"/>
  <c r="C13" i="14" a="1"/>
  <c r="C13" i="14" s="1"/>
  <c r="C5" i="14" a="1"/>
  <c r="C5" i="14" s="1"/>
  <c r="C9" i="14" a="1"/>
  <c r="D9" i="14" s="1"/>
  <c r="D15" i="14"/>
  <c r="C21" i="14" s="1" a="1"/>
  <c r="C11" i="14" a="1"/>
  <c r="E11" i="14" s="1"/>
  <c r="C3" i="14" a="1"/>
  <c r="C3" i="14" s="1"/>
  <c r="H5" i="14" l="1"/>
  <c r="D13" i="14"/>
  <c r="G11" i="14"/>
  <c r="D11" i="14"/>
  <c r="G3" i="14"/>
  <c r="G2" i="14" s="1"/>
  <c r="D3" i="14"/>
  <c r="D2" i="14" s="1"/>
  <c r="F3" i="14"/>
  <c r="F2" i="14" s="1"/>
  <c r="F5" i="14"/>
  <c r="I5" i="14"/>
  <c r="D7" i="14"/>
  <c r="E7" i="14"/>
  <c r="D5" i="14"/>
  <c r="H11" i="14"/>
  <c r="H3" i="14"/>
  <c r="H2" i="14" s="1"/>
  <c r="G5" i="14"/>
  <c r="F11" i="14"/>
  <c r="H7" i="14"/>
  <c r="E3" i="14"/>
  <c r="E2" i="14" s="1"/>
  <c r="E5" i="14"/>
  <c r="I3" i="14"/>
  <c r="I2" i="14" s="1"/>
  <c r="C19" i="14" a="1"/>
  <c r="H19" i="14" s="1"/>
  <c r="C27" i="14" a="1"/>
  <c r="D27" i="14" s="1"/>
  <c r="I7" i="14"/>
  <c r="G7" i="14"/>
  <c r="C11" i="14"/>
  <c r="D29" i="14"/>
  <c r="C29" i="14"/>
  <c r="C7" i="14"/>
  <c r="C17" i="14" a="1"/>
  <c r="C17" i="14" s="1"/>
  <c r="C16" i="14" s="1"/>
  <c r="C23" i="14" a="1"/>
  <c r="E23" i="14" s="1"/>
  <c r="C25" i="14" a="1"/>
  <c r="C25" i="14" s="1"/>
  <c r="I9" i="14"/>
  <c r="H9" i="14"/>
  <c r="I11" i="14"/>
  <c r="E9" i="14"/>
  <c r="C9" i="14"/>
  <c r="F9" i="14"/>
  <c r="G9" i="14"/>
  <c r="E21" i="14"/>
  <c r="I21" i="14"/>
  <c r="F21" i="14"/>
  <c r="H21" i="14"/>
  <c r="G21" i="14"/>
  <c r="C21" i="14"/>
  <c r="D21" i="14"/>
  <c r="C27" i="14" l="1"/>
  <c r="G19" i="14"/>
  <c r="C39" i="14" a="1"/>
  <c r="I39" i="14" s="1"/>
  <c r="D43" i="14"/>
  <c r="I19" i="14"/>
  <c r="C19" i="14"/>
  <c r="H17" i="14"/>
  <c r="H16" i="14" s="1"/>
  <c r="C23" i="14"/>
  <c r="D19" i="14"/>
  <c r="I17" i="14"/>
  <c r="I16" i="14" s="1"/>
  <c r="F23" i="14"/>
  <c r="C35" i="14" a="1"/>
  <c r="F35" i="14" s="1"/>
  <c r="D17" i="14"/>
  <c r="D16" i="14" s="1"/>
  <c r="E19" i="14"/>
  <c r="F19" i="14"/>
  <c r="E17" i="14"/>
  <c r="E16" i="14" s="1"/>
  <c r="E25" i="14"/>
  <c r="D25" i="14"/>
  <c r="C33" i="14" a="1"/>
  <c r="C33" i="14" s="1"/>
  <c r="G25" i="14"/>
  <c r="H25" i="14"/>
  <c r="C31" i="14" a="1"/>
  <c r="D31" i="14" s="1"/>
  <c r="D30" i="14" s="1"/>
  <c r="G23" i="14"/>
  <c r="C41" i="14" a="1"/>
  <c r="C41" i="14" s="1"/>
  <c r="C37" i="14" a="1"/>
  <c r="D37" i="14" s="1"/>
  <c r="I25" i="14"/>
  <c r="G17" i="14"/>
  <c r="G16" i="14" s="1"/>
  <c r="F17" i="14"/>
  <c r="F16" i="14" s="1"/>
  <c r="I23" i="14"/>
  <c r="D23" i="14"/>
  <c r="C43" i="14"/>
  <c r="F25" i="14"/>
  <c r="H23" i="14"/>
  <c r="H39" i="14" l="1"/>
  <c r="C31" i="14"/>
  <c r="C30" i="14" s="1"/>
  <c r="H31" i="14"/>
  <c r="H30" i="14" s="1"/>
  <c r="E39" i="14"/>
  <c r="I31" i="14"/>
  <c r="I30" i="14" s="1"/>
  <c r="F39" i="14"/>
  <c r="E31" i="14"/>
  <c r="E30" i="14" s="1"/>
  <c r="C53" i="14" a="1"/>
  <c r="F53" i="14" s="1"/>
  <c r="C47" i="14" a="1"/>
  <c r="E47" i="14" s="1"/>
  <c r="E35" i="14"/>
  <c r="D39" i="14"/>
  <c r="G39" i="14"/>
  <c r="G31" i="14"/>
  <c r="G30" i="14" s="1"/>
  <c r="C39" i="14"/>
  <c r="F31" i="14"/>
  <c r="F30" i="14" s="1"/>
  <c r="D33" i="14"/>
  <c r="C55" i="14" a="1"/>
  <c r="C55" i="14" s="1"/>
  <c r="I33" i="14"/>
  <c r="G35" i="14"/>
  <c r="C57" i="14"/>
  <c r="F33" i="14"/>
  <c r="H35" i="14"/>
  <c r="H33" i="14"/>
  <c r="D57" i="14"/>
  <c r="G33" i="14"/>
  <c r="C49" i="14" a="1"/>
  <c r="I49" i="14" s="1"/>
  <c r="E33" i="14"/>
  <c r="F37" i="14"/>
  <c r="I37" i="14"/>
  <c r="C35" i="14"/>
  <c r="I35" i="14"/>
  <c r="H37" i="14"/>
  <c r="C45" i="14" a="1"/>
  <c r="H45" i="14" s="1"/>
  <c r="H44" i="14" s="1"/>
  <c r="D35" i="14"/>
  <c r="E37" i="14"/>
  <c r="G37" i="14"/>
  <c r="D41" i="14"/>
  <c r="C51" i="14" a="1"/>
  <c r="F51" i="14" s="1"/>
  <c r="C37" i="14"/>
  <c r="C69" i="14" l="1" a="1"/>
  <c r="C69" i="14" s="1"/>
  <c r="F47" i="14"/>
  <c r="H47" i="14"/>
  <c r="D53" i="14"/>
  <c r="C53" i="14"/>
  <c r="H53" i="14"/>
  <c r="E53" i="14"/>
  <c r="G53" i="14"/>
  <c r="D47" i="14"/>
  <c r="G47" i="14"/>
  <c r="C47" i="14"/>
  <c r="I47" i="14"/>
  <c r="I53" i="14"/>
  <c r="G49" i="14"/>
  <c r="D55" i="14"/>
  <c r="D71" i="14"/>
  <c r="C65" i="14" a="1"/>
  <c r="F65" i="14" s="1"/>
  <c r="C63" i="14" a="1"/>
  <c r="D63" i="14" s="1"/>
  <c r="F49" i="14"/>
  <c r="C71" i="14"/>
  <c r="E45" i="14"/>
  <c r="E44" i="14" s="1"/>
  <c r="G51" i="14"/>
  <c r="I51" i="14"/>
  <c r="H49" i="14"/>
  <c r="C49" i="14"/>
  <c r="G45" i="14"/>
  <c r="G44" i="14" s="1"/>
  <c r="C59" i="14" a="1"/>
  <c r="F59" i="14" s="1"/>
  <c r="F58" i="14" s="1"/>
  <c r="C67" i="14" a="1"/>
  <c r="D67" i="14" s="1"/>
  <c r="C51" i="14"/>
  <c r="D49" i="14"/>
  <c r="D45" i="14"/>
  <c r="D44" i="14" s="1"/>
  <c r="I45" i="14"/>
  <c r="I44" i="14" s="1"/>
  <c r="C61" i="14" a="1"/>
  <c r="C61" i="14" s="1"/>
  <c r="D51" i="14"/>
  <c r="E49" i="14"/>
  <c r="C45" i="14"/>
  <c r="C44" i="14" s="1"/>
  <c r="E51" i="14"/>
  <c r="H51" i="14"/>
  <c r="F45" i="14"/>
  <c r="F44" i="14" s="1"/>
  <c r="D69" i="14" l="1"/>
  <c r="C59" i="14"/>
  <c r="C58" i="14" s="1"/>
  <c r="I63" i="14"/>
  <c r="E59" i="14"/>
  <c r="E58" i="14" s="1"/>
  <c r="E63" i="14"/>
  <c r="C79" i="14" a="1"/>
  <c r="I79" i="14" s="1"/>
  <c r="I59" i="14"/>
  <c r="I58" i="14" s="1"/>
  <c r="H59" i="14"/>
  <c r="H58" i="14" s="1"/>
  <c r="C83" i="14" a="1"/>
  <c r="C83" i="14" s="1"/>
  <c r="I67" i="14"/>
  <c r="C73" i="14" a="1"/>
  <c r="D73" i="14" s="1"/>
  <c r="D72" i="14" s="1"/>
  <c r="C67" i="14"/>
  <c r="C77" i="14" a="1"/>
  <c r="I77" i="14" s="1"/>
  <c r="C85" i="14"/>
  <c r="C81" i="14" a="1"/>
  <c r="I81" i="14" s="1"/>
  <c r="C75" i="14" a="1"/>
  <c r="D75" i="14" s="1"/>
  <c r="E61" i="14"/>
  <c r="F61" i="14"/>
  <c r="I65" i="14"/>
  <c r="G65" i="14"/>
  <c r="D65" i="14"/>
  <c r="D61" i="14"/>
  <c r="E67" i="14"/>
  <c r="H65" i="14"/>
  <c r="C65" i="14"/>
  <c r="I61" i="14"/>
  <c r="G67" i="14"/>
  <c r="D59" i="14"/>
  <c r="D58" i="14" s="1"/>
  <c r="H61" i="14"/>
  <c r="G61" i="14"/>
  <c r="F67" i="14"/>
  <c r="G59" i="14"/>
  <c r="G58" i="14" s="1"/>
  <c r="G63" i="14"/>
  <c r="F63" i="14"/>
  <c r="H67" i="14"/>
  <c r="D85" i="14"/>
  <c r="E65" i="14"/>
  <c r="C63" i="14"/>
  <c r="H63" i="14"/>
  <c r="D79" i="14" l="1"/>
  <c r="E79" i="14"/>
  <c r="F79" i="14"/>
  <c r="G79" i="14"/>
  <c r="H79" i="14"/>
  <c r="C79" i="14"/>
  <c r="E73" i="14"/>
  <c r="E72" i="14" s="1"/>
  <c r="H73" i="14"/>
  <c r="H72" i="14" s="1"/>
  <c r="D81" i="14"/>
  <c r="F73" i="14"/>
  <c r="F72" i="14" s="1"/>
  <c r="G73" i="14"/>
  <c r="G72" i="14" s="1"/>
  <c r="C73" i="14"/>
  <c r="C72" i="14" s="1"/>
  <c r="D83" i="14"/>
  <c r="G81" i="14"/>
  <c r="C91" i="14" a="1"/>
  <c r="H91" i="14" s="1"/>
  <c r="I73" i="14"/>
  <c r="I72" i="14" s="1"/>
  <c r="G77" i="14"/>
  <c r="C77" i="14"/>
  <c r="D77" i="14"/>
  <c r="H77" i="14"/>
  <c r="F75" i="14"/>
  <c r="F77" i="14"/>
  <c r="C75" i="14"/>
  <c r="C81" i="14"/>
  <c r="F81" i="14"/>
  <c r="E77" i="14"/>
  <c r="E75" i="14"/>
  <c r="I75" i="14"/>
  <c r="E81" i="14"/>
  <c r="H81" i="14"/>
  <c r="G75" i="14"/>
  <c r="H75" i="14"/>
  <c r="D99" i="14"/>
  <c r="C87" i="14" a="1"/>
  <c r="E87" i="14" s="1"/>
  <c r="E86" i="14" s="1"/>
  <c r="C99" i="14"/>
  <c r="C89" i="14" a="1"/>
  <c r="I89" i="14" s="1"/>
  <c r="C97" i="14" a="1"/>
  <c r="D97" i="14" s="1"/>
  <c r="C93" i="14" a="1"/>
  <c r="F93" i="14" s="1"/>
  <c r="C95" i="14" a="1"/>
  <c r="C95" i="14" s="1"/>
  <c r="I91" i="14" l="1"/>
  <c r="F91" i="14"/>
  <c r="E91" i="14"/>
  <c r="C91" i="14"/>
  <c r="D91" i="14"/>
  <c r="G91" i="14"/>
  <c r="C87" i="14"/>
  <c r="C86" i="14" s="1"/>
  <c r="H87" i="14"/>
  <c r="H86" i="14" s="1"/>
  <c r="E95" i="14"/>
  <c r="D95" i="14"/>
  <c r="I95" i="14"/>
  <c r="G95" i="14"/>
  <c r="F95" i="14"/>
  <c r="C111" i="14" a="1"/>
  <c r="C111" i="14" s="1"/>
  <c r="H95" i="14"/>
  <c r="C109" i="14" a="1"/>
  <c r="H109" i="14" s="1"/>
  <c r="C101" i="14" a="1"/>
  <c r="I101" i="14" s="1"/>
  <c r="I100" i="14" s="1"/>
  <c r="D87" i="14"/>
  <c r="D86" i="14" s="1"/>
  <c r="F87" i="14"/>
  <c r="F86" i="14" s="1"/>
  <c r="I93" i="14"/>
  <c r="C97" i="14"/>
  <c r="I87" i="14"/>
  <c r="I86" i="14" s="1"/>
  <c r="D113" i="14"/>
  <c r="D93" i="14"/>
  <c r="G87" i="14"/>
  <c r="G86" i="14" s="1"/>
  <c r="C103" i="14" a="1"/>
  <c r="D103" i="14" s="1"/>
  <c r="E93" i="14"/>
  <c r="C107" i="14" a="1"/>
  <c r="D107" i="14" s="1"/>
  <c r="C113" i="14"/>
  <c r="C93" i="14"/>
  <c r="C105" i="14" a="1"/>
  <c r="G105" i="14" s="1"/>
  <c r="D89" i="14"/>
  <c r="H89" i="14"/>
  <c r="G93" i="14"/>
  <c r="F89" i="14"/>
  <c r="G89" i="14"/>
  <c r="E89" i="14"/>
  <c r="C89" i="14"/>
  <c r="H93" i="14"/>
  <c r="F101" i="14" l="1"/>
  <c r="F100" i="14" s="1"/>
  <c r="F107" i="14"/>
  <c r="C109" i="14"/>
  <c r="E109" i="14"/>
  <c r="E101" i="14"/>
  <c r="E100" i="14" s="1"/>
  <c r="H101" i="14"/>
  <c r="H100" i="14" s="1"/>
  <c r="D101" i="14"/>
  <c r="D100" i="14" s="1"/>
  <c r="G101" i="14"/>
  <c r="G100" i="14" s="1"/>
  <c r="D111" i="14"/>
  <c r="C107" i="14"/>
  <c r="H103" i="14"/>
  <c r="C123" i="14" a="1"/>
  <c r="I123" i="14" s="1"/>
  <c r="C117" i="14" a="1"/>
  <c r="E117" i="14" s="1"/>
  <c r="C103" i="14"/>
  <c r="C101" i="14"/>
  <c r="C100" i="14" s="1"/>
  <c r="F109" i="14"/>
  <c r="E107" i="14"/>
  <c r="H107" i="14"/>
  <c r="G107" i="14"/>
  <c r="G109" i="14"/>
  <c r="D109" i="14"/>
  <c r="I107" i="14"/>
  <c r="I109" i="14"/>
  <c r="G103" i="14"/>
  <c r="C125" i="14" a="1"/>
  <c r="C125" i="14" s="1"/>
  <c r="I105" i="14"/>
  <c r="C119" i="14" a="1"/>
  <c r="C119" i="14" s="1"/>
  <c r="E103" i="14"/>
  <c r="C115" i="14" a="1"/>
  <c r="H115" i="14" s="1"/>
  <c r="H114" i="14" s="1"/>
  <c r="I103" i="14"/>
  <c r="C121" i="14" a="1"/>
  <c r="C121" i="14" s="1"/>
  <c r="D127" i="14"/>
  <c r="F103" i="14"/>
  <c r="C127" i="14"/>
  <c r="E105" i="14"/>
  <c r="D105" i="14"/>
  <c r="C105" i="14"/>
  <c r="H105" i="14"/>
  <c r="F105" i="14"/>
  <c r="I117" i="14" l="1"/>
  <c r="G117" i="14"/>
  <c r="C131" i="14" a="1"/>
  <c r="H131" i="14" s="1"/>
  <c r="E123" i="14"/>
  <c r="D123" i="14"/>
  <c r="G123" i="14"/>
  <c r="F123" i="14"/>
  <c r="H123" i="14"/>
  <c r="D125" i="14"/>
  <c r="F117" i="14"/>
  <c r="D117" i="14"/>
  <c r="C117" i="14"/>
  <c r="C123" i="14"/>
  <c r="H117" i="14"/>
  <c r="G119" i="14"/>
  <c r="E115" i="14"/>
  <c r="E114" i="14" s="1"/>
  <c r="D115" i="14"/>
  <c r="D114" i="14" s="1"/>
  <c r="G115" i="14"/>
  <c r="G114" i="14" s="1"/>
  <c r="C139" i="14" a="1"/>
  <c r="C139" i="14" s="1"/>
  <c r="G121" i="14"/>
  <c r="D119" i="14"/>
  <c r="F115" i="14"/>
  <c r="F114" i="14" s="1"/>
  <c r="I119" i="14"/>
  <c r="H119" i="14"/>
  <c r="E119" i="14"/>
  <c r="C115" i="14"/>
  <c r="C114" i="14" s="1"/>
  <c r="I115" i="14"/>
  <c r="I114" i="14" s="1"/>
  <c r="I121" i="14"/>
  <c r="E121" i="14"/>
  <c r="F119" i="14"/>
  <c r="C135" i="14" a="1"/>
  <c r="I135" i="14" s="1"/>
  <c r="D121" i="14"/>
  <c r="H121" i="14"/>
  <c r="F121" i="14"/>
  <c r="C129" i="14" a="1"/>
  <c r="E129" i="14" s="1"/>
  <c r="E128" i="14" s="1"/>
  <c r="C141" i="14"/>
  <c r="C133" i="14" a="1"/>
  <c r="D133" i="14" s="1"/>
  <c r="C137" i="14" a="1"/>
  <c r="C137" i="14" s="1"/>
  <c r="D141" i="14"/>
  <c r="E131" i="14" l="1"/>
  <c r="F131" i="14"/>
  <c r="C131" i="14"/>
  <c r="D131" i="14"/>
  <c r="I131" i="14"/>
  <c r="G131" i="14"/>
  <c r="D139" i="14"/>
  <c r="C149" i="14" a="1"/>
  <c r="F149" i="14" s="1"/>
  <c r="F133" i="14"/>
  <c r="I133" i="14"/>
  <c r="F137" i="14"/>
  <c r="H133" i="14"/>
  <c r="H135" i="14"/>
  <c r="C143" i="14" a="1"/>
  <c r="I143" i="14" s="1"/>
  <c r="I142" i="14" s="1"/>
  <c r="F129" i="14"/>
  <c r="F128" i="14" s="1"/>
  <c r="H129" i="14"/>
  <c r="H128" i="14" s="1"/>
  <c r="C151" i="14" a="1"/>
  <c r="H151" i="14" s="1"/>
  <c r="E135" i="14"/>
  <c r="D135" i="14"/>
  <c r="G137" i="14"/>
  <c r="C133" i="14"/>
  <c r="E133" i="14"/>
  <c r="C153" i="14" a="1"/>
  <c r="C153" i="14" s="1"/>
  <c r="C129" i="14"/>
  <c r="C128" i="14" s="1"/>
  <c r="C135" i="14"/>
  <c r="F135" i="14"/>
  <c r="I137" i="14"/>
  <c r="G133" i="14"/>
  <c r="C145" i="14" a="1"/>
  <c r="E145" i="14" s="1"/>
  <c r="D129" i="14"/>
  <c r="D128" i="14" s="1"/>
  <c r="I129" i="14"/>
  <c r="I128" i="14" s="1"/>
  <c r="G135" i="14"/>
  <c r="H137" i="14"/>
  <c r="D137" i="14"/>
  <c r="E137" i="14"/>
  <c r="C147" i="14" a="1"/>
  <c r="H147" i="14" s="1"/>
  <c r="G129" i="14"/>
  <c r="G128" i="14" s="1"/>
  <c r="C149" i="14" l="1"/>
  <c r="E149" i="14"/>
  <c r="D149" i="14"/>
  <c r="G149" i="14"/>
  <c r="H149" i="14"/>
  <c r="I149" i="14"/>
  <c r="C151" i="14"/>
  <c r="D153" i="14"/>
  <c r="C143" i="14"/>
  <c r="C142" i="14" s="1"/>
  <c r="H143" i="14"/>
  <c r="H142" i="14" s="1"/>
  <c r="F143" i="14"/>
  <c r="F142" i="14" s="1"/>
  <c r="D143" i="14"/>
  <c r="D142" i="14" s="1"/>
  <c r="E143" i="14"/>
  <c r="E142" i="14" s="1"/>
  <c r="G143" i="14"/>
  <c r="G142" i="14" s="1"/>
  <c r="I151" i="14"/>
  <c r="G145" i="14"/>
  <c r="C145" i="14"/>
  <c r="F145" i="14"/>
  <c r="H145" i="14"/>
  <c r="D151" i="14"/>
  <c r="G151" i="14"/>
  <c r="E151" i="14"/>
  <c r="D145" i="14"/>
  <c r="I145" i="14"/>
  <c r="F151" i="14"/>
  <c r="F147" i="14"/>
  <c r="I147" i="14"/>
  <c r="C147" i="14"/>
  <c r="G147" i="14"/>
  <c r="E147" i="14"/>
  <c r="D147" i="14"/>
</calcChain>
</file>

<file path=xl/sharedStrings.xml><?xml version="1.0" encoding="utf-8"?>
<sst xmlns="http://schemas.openxmlformats.org/spreadsheetml/2006/main" count="171" uniqueCount="88">
  <si>
    <t>Notes:</t>
  </si>
  <si>
    <t>August</t>
  </si>
  <si>
    <t>SUNDAY</t>
  </si>
  <si>
    <t>Units of Instruction</t>
  </si>
  <si>
    <t>Labor Day</t>
  </si>
  <si>
    <t>END OF CYCLE 1</t>
  </si>
  <si>
    <t>END OF CYCLE 2</t>
  </si>
  <si>
    <t>END OF CYCLE 4</t>
  </si>
  <si>
    <t>END OF CYCLE 5</t>
  </si>
  <si>
    <t>Winter Break</t>
  </si>
  <si>
    <t>Martin Luther King, Jr. Day</t>
  </si>
  <si>
    <t>Spring Break</t>
  </si>
  <si>
    <t>Spring Holiday</t>
  </si>
  <si>
    <t>Memorial Day</t>
  </si>
  <si>
    <r>
      <rPr>
        <b/>
        <sz val="10"/>
        <rFont val="Arial"/>
        <family val="2"/>
        <scheme val="major"/>
      </rPr>
      <t>Unit # – Title</t>
    </r>
    <r>
      <rPr>
        <sz val="10"/>
        <rFont val="Arial"/>
        <family val="2"/>
        <scheme val="major"/>
      </rPr>
      <t xml:space="preserve">
Description</t>
    </r>
  </si>
  <si>
    <t>Chávez / Huerta
Day</t>
  </si>
  <si>
    <t>Fall Holiday</t>
  </si>
  <si>
    <t>Teacher
Prep Day
(no students)</t>
  </si>
  <si>
    <t>Teacher
Service Day
(no students)</t>
  </si>
  <si>
    <t>Teacher Service Days
(no students)</t>
  </si>
  <si>
    <t>END OF CYCLE 3</t>
  </si>
  <si>
    <t>2022-2023
Pacing Calendar</t>
  </si>
  <si>
    <t>Jun. 1 - Teacher Preparation Day (no students)</t>
  </si>
  <si>
    <t>May 29 - Memorial Day</t>
  </si>
  <si>
    <t>Mar. 13-17 - Spring Break
Mar. 31 - César Chávez/Dolores Huerta Day</t>
  </si>
  <si>
    <t>Dec. 22 - Jan. 4 - Winter Break (teachers)
Dec. 22 - Jan. 6 - Winter Break (students)</t>
  </si>
  <si>
    <t>Dec. 22 - Jan. 4 - Winter Break (teachers)
Dec. 22 - Jan. 6 - Winter Break (students)
Jan. 5 - Teacher Preparation Day (no students)
Jan. 6 - Teacher Service Day (no students)
Jan. 16 - Martin Luther King, Jr. Day</t>
  </si>
  <si>
    <t>Nov. 21-25 - Thanksgiving Break</t>
  </si>
  <si>
    <t>Oct. 4 - Teacher Service Day (no students)
Oct. 5 - Fall Holiday</t>
  </si>
  <si>
    <t>Sept. 5 - Labor Day</t>
  </si>
  <si>
    <t>Feb. 20 - Teacher Service Day (no students)</t>
  </si>
  <si>
    <t>Apr. 7 - Spring Holiday
Apr. 21 - Spring Holiday</t>
  </si>
  <si>
    <t>END OF CYCLE 6</t>
  </si>
  <si>
    <t>Aug. 8-12, 16-19 - Teacher Service Days (no students)
Aug. 15 - Teacher Preparation Day (no students)</t>
  </si>
  <si>
    <t>• Extend
• Review
• Assess
• Reteach</t>
  </si>
  <si>
    <t>C1W1</t>
  </si>
  <si>
    <t>C2W1</t>
  </si>
  <si>
    <t>C3W1</t>
  </si>
  <si>
    <t>C4W1</t>
  </si>
  <si>
    <t>C5W1</t>
  </si>
  <si>
    <t>C6W1</t>
  </si>
  <si>
    <t>C1W2</t>
  </si>
  <si>
    <t>C1W3</t>
  </si>
  <si>
    <t>C1W4</t>
  </si>
  <si>
    <t>C1W5</t>
  </si>
  <si>
    <t>C1W6</t>
  </si>
  <si>
    <t>C2W2</t>
  </si>
  <si>
    <t>C2W3</t>
  </si>
  <si>
    <t>C2W4</t>
  </si>
  <si>
    <t>C2W5</t>
  </si>
  <si>
    <t>C3W2</t>
  </si>
  <si>
    <t>C3W3</t>
  </si>
  <si>
    <t>C3W4</t>
  </si>
  <si>
    <t>C3W5</t>
  </si>
  <si>
    <t>C3W6</t>
  </si>
  <si>
    <t>C4W2</t>
  </si>
  <si>
    <t>C4W3</t>
  </si>
  <si>
    <t>C4W4</t>
  </si>
  <si>
    <t>C4W5</t>
  </si>
  <si>
    <t>C4W6</t>
  </si>
  <si>
    <t>C4W7</t>
  </si>
  <si>
    <t>C5W2</t>
  </si>
  <si>
    <t>C5W3</t>
  </si>
  <si>
    <t>C5W4</t>
  </si>
  <si>
    <t>C5W5</t>
  </si>
  <si>
    <t>C5W6</t>
  </si>
  <si>
    <t>C6W2</t>
  </si>
  <si>
    <t>C6W3</t>
  </si>
  <si>
    <t>C6W4</t>
  </si>
  <si>
    <t>C6W5</t>
  </si>
  <si>
    <t>C6W6</t>
  </si>
  <si>
    <t>C6W7</t>
  </si>
  <si>
    <t>Thanksgiving Break</t>
  </si>
  <si>
    <r>
      <rPr>
        <b/>
        <sz val="11"/>
        <color theme="1"/>
        <rFont val="Arial"/>
        <family val="2"/>
        <scheme val="major"/>
      </rPr>
      <t xml:space="preserve">Unit #1
</t>
    </r>
    <r>
      <rPr>
        <sz val="11"/>
        <color theme="1"/>
        <rFont val="Arial"/>
        <family val="2"/>
        <scheme val="major"/>
      </rPr>
      <t>(10 90-min. class periods)</t>
    </r>
  </si>
  <si>
    <r>
      <rPr>
        <b/>
        <sz val="11"/>
        <color theme="1"/>
        <rFont val="Arial"/>
        <family val="2"/>
        <scheme val="major"/>
      </rPr>
      <t>Unit #2</t>
    </r>
    <r>
      <rPr>
        <sz val="11"/>
        <color theme="1"/>
        <rFont val="Arial"/>
        <family val="2"/>
        <scheme val="major"/>
      </rPr>
      <t xml:space="preserve">
(10 90-min. class periods)</t>
    </r>
  </si>
  <si>
    <r>
      <t xml:space="preserve">Unit #3
</t>
    </r>
    <r>
      <rPr>
        <sz val="11"/>
        <color theme="1"/>
        <rFont val="Arial"/>
        <family val="2"/>
        <scheme val="major"/>
      </rPr>
      <t>(10 90-min. class periods)</t>
    </r>
  </si>
  <si>
    <r>
      <rPr>
        <b/>
        <sz val="11"/>
        <color theme="1"/>
        <rFont val="Arial"/>
        <family val="2"/>
        <scheme val="major"/>
      </rPr>
      <t>Unit #4</t>
    </r>
    <r>
      <rPr>
        <sz val="11"/>
        <color theme="1"/>
        <rFont val="Arial"/>
        <family val="2"/>
        <scheme val="major"/>
      </rPr>
      <t xml:space="preserve">
(14 90-min. class periods)</t>
    </r>
  </si>
  <si>
    <r>
      <t xml:space="preserve">Unit #5
</t>
    </r>
    <r>
      <rPr>
        <sz val="11"/>
        <color theme="1"/>
        <rFont val="Arial"/>
        <family val="2"/>
        <scheme val="major"/>
      </rPr>
      <t>(12 90-min. class periods)</t>
    </r>
  </si>
  <si>
    <r>
      <rPr>
        <b/>
        <sz val="11"/>
        <color theme="1"/>
        <rFont val="Arial"/>
        <family val="2"/>
        <scheme val="major"/>
      </rPr>
      <t>Unit #6</t>
    </r>
    <r>
      <rPr>
        <sz val="11"/>
        <color theme="1"/>
        <rFont val="Arial"/>
        <family val="2"/>
        <scheme val="major"/>
      </rPr>
      <t xml:space="preserve">
(14 90-min. class periods)</t>
    </r>
  </si>
  <si>
    <r>
      <rPr>
        <b/>
        <sz val="10"/>
        <rFont val="Arial"/>
        <family val="2"/>
        <scheme val="major"/>
      </rPr>
      <t xml:space="preserve">Unit 1 – The Past  </t>
    </r>
    <r>
      <rPr>
        <sz val="10"/>
        <rFont val="Arial"/>
        <family val="2"/>
        <scheme val="major"/>
      </rPr>
      <t xml:space="preserve">
This unit explores the theme of the past by asking, “How are people affected by history and their surroundings?” Students read poetry, literary nonfiction, and novel excerpts. Students use literary nonfiction texts as models to begin drafting their college essays and apply their understanding of poetic elements to craft poems.  
In addition to addressing the focus standards of the unit, students engage in daily supported independent reading and low-stakes writing. </t>
    </r>
  </si>
  <si>
    <r>
      <rPr>
        <b/>
        <sz val="10"/>
        <rFont val="Arial"/>
        <family val="2"/>
        <scheme val="major"/>
      </rPr>
      <t xml:space="preserve">Unit 1 – The Past  
</t>
    </r>
    <r>
      <rPr>
        <sz val="10"/>
        <rFont val="Arial"/>
        <family val="2"/>
        <scheme val="major"/>
      </rPr>
      <t xml:space="preserve">This unit explores the theme of the past by asking, “How are people affected by history and their surroundings?” Students read poetry, literary nonfiction, and novel excerpts. Students use literary nonfiction texts as models to begin drafting their college essays and apply their understanding of poetic elements to craft poems.  
In addition to addressing the focus standards of the unit, students engage in daily supported independent reading and low-stakes writing. </t>
    </r>
  </si>
  <si>
    <r>
      <rPr>
        <b/>
        <sz val="10"/>
        <rFont val="Arial"/>
        <family val="2"/>
        <scheme val="major"/>
      </rPr>
      <t>Unit 2 – Inspiration</t>
    </r>
    <r>
      <rPr>
        <sz val="10"/>
        <rFont val="Arial"/>
        <family val="2"/>
        <scheme val="major"/>
      </rPr>
      <t xml:space="preserve">  
This unit explores the concept of inspiration and poses the question, “How does my environment foster my creativity?” Through the reading of a variety of classic and contemporary short stories, students will consider how inspiration is created and sustained. Students will write a short story and turn it into a multimedia presentation.  
In addition to addressing the focus standards of the unit, students engage in daily supported independent reading and low-stakes writing. </t>
    </r>
  </si>
  <si>
    <r>
      <rPr>
        <b/>
        <sz val="10"/>
        <rFont val="Arial"/>
        <family val="2"/>
        <scheme val="major"/>
      </rPr>
      <t xml:space="preserve">Unit 3 – Criticism 
</t>
    </r>
    <r>
      <rPr>
        <sz val="10"/>
        <rFont val="Arial"/>
        <family val="2"/>
        <scheme val="major"/>
      </rPr>
      <t>In this unit, students consider the value of critique as they ask themselves, “Why is it important to critically analyze the information I receive?” Students read novels in book clubs and utilize discourse as they focus on characterization, figurative language, literary devices, tone, and theme. Students craft analytical research essays based in literary criticism. 
In addition to addressing the focus standards of the unit, students engage in daily supported independent reading and low-stakes writing.</t>
    </r>
  </si>
  <si>
    <r>
      <rPr>
        <b/>
        <sz val="10"/>
        <rFont val="Arial"/>
        <family val="2"/>
        <scheme val="major"/>
      </rPr>
      <t>Unit 4 – Discernment</t>
    </r>
    <r>
      <rPr>
        <sz val="10"/>
        <rFont val="Arial"/>
        <family val="2"/>
        <scheme val="major"/>
      </rPr>
      <t xml:space="preserve">  
In this unit, students consider the idea of discernment as they ask themselves, “How do my experiences shape my judgment?” Students engage with drama and interpret how the literary and dramatic devices used by the author contribute to theme. Referencing the techniques in their reading, students create a script. After reading informational texts regarding the construction of drama, students create an interpretative essay, focusing on developing ideas and utilizing appropriate organization and conventions of punctuation. 
In addition to addressing the focus standards of the unit, students engage in daily supported independent reading and low-stakes writing. </t>
    </r>
  </si>
  <si>
    <r>
      <rPr>
        <b/>
        <sz val="10"/>
        <rFont val="Arial"/>
        <family val="2"/>
        <scheme val="major"/>
      </rPr>
      <t xml:space="preserve">Unit 4 – Discernment  
</t>
    </r>
    <r>
      <rPr>
        <sz val="10"/>
        <rFont val="Arial"/>
        <family val="2"/>
        <scheme val="major"/>
      </rPr>
      <t xml:space="preserve">In this unit, students consider the idea of discernment as they ask themselves, “How do my experiences shape my judgment?” Students engage with drama and interpret how the literary and dramatic devices used by the author contribute to theme. Referencing the techniques in their reading, students create a script. After reading informational texts regarding the construction of drama, students create an interpretative essay, focusing on developing ideas and utilizing appropriate organization and conventions of punctuation. 
In addition to addressing the focus standards of the unit, students engage in daily supported independent reading and low-stakes writing. 
</t>
    </r>
    <r>
      <rPr>
        <b/>
        <sz val="10"/>
        <rFont val="Arial"/>
        <family val="2"/>
        <scheme val="major"/>
      </rPr>
      <t xml:space="preserve">Unit 5 – Foresight </t>
    </r>
    <r>
      <rPr>
        <sz val="10"/>
        <rFont val="Arial"/>
        <family val="2"/>
        <scheme val="major"/>
      </rPr>
      <t xml:space="preserve">
In this unit, students reflect on the concept of foresight as they ask themselves, “How can I consider what has happened and what is happening around me to understand what is coming?” Through the process of inquiry, students explore current issues through the reading of informational and argumentative texts.  
In addition to addressing the focus standards of the unit, students engage in daily supported independent reading and low-stakes writing. </t>
    </r>
  </si>
  <si>
    <r>
      <t xml:space="preserve">Unit 5 – Foresight 
</t>
    </r>
    <r>
      <rPr>
        <sz val="10"/>
        <rFont val="Arial"/>
        <family val="2"/>
        <scheme val="major"/>
      </rPr>
      <t xml:space="preserve">In this unit, students reflect on the concept of foresight as they ask themselves, “How can I consider what has happened and what is happening around me to understand what is coming?” Through the process of inquiry, students explore current issues through the reading of informational and argumentative texts.  
In addition to addressing the focus standards of the unit, students engage in daily supported independent reading and low-stakes writing. </t>
    </r>
  </si>
  <si>
    <r>
      <rPr>
        <b/>
        <sz val="10"/>
        <rFont val="Arial"/>
        <family val="2"/>
        <scheme val="major"/>
      </rPr>
      <t xml:space="preserve">Unit 5 – Foresight 
</t>
    </r>
    <r>
      <rPr>
        <sz val="10"/>
        <rFont val="Arial"/>
        <family val="2"/>
        <scheme val="major"/>
      </rPr>
      <t xml:space="preserve">In this unit, students reflect on the concept of foresight as they ask themselves, “How can I consider what has happened and what is happening around me to understand what is coming?” Through the process of inquiry, students explore current issues through the reading of informational and argumentative texts.  
In addition to addressing the focus standards of the unit, students engage in daily supported independent reading and low-stakes writing. 
</t>
    </r>
    <r>
      <rPr>
        <b/>
        <sz val="10"/>
        <rFont val="Arial"/>
        <family val="2"/>
        <scheme val="major"/>
      </rPr>
      <t xml:space="preserve">Unit 6 – The Future  </t>
    </r>
    <r>
      <rPr>
        <sz val="10"/>
        <rFont val="Arial"/>
        <family val="2"/>
        <scheme val="major"/>
      </rPr>
      <t xml:space="preserve">
In this unit, students consider the question “How has the information I’ve received prepared me for the future?” Students read persuasive speeches and debates and examine the rhetorical strategies and devices used by writers and public speakers. Students use these texts as examples of argumentation and persuasion as they engage in debates and write cover letters and resumes.   
Students give formal presentations to showcase their knowledge of the elements of public speaking. 
In addition to addressing the focus standards of the unit, students engage in daily supported independent reading and low-stakes writing. </t>
    </r>
  </si>
  <si>
    <r>
      <t xml:space="preserve">Unit 6 – The Future  
</t>
    </r>
    <r>
      <rPr>
        <sz val="10"/>
        <rFont val="Arial"/>
        <family val="2"/>
        <scheme val="major"/>
      </rPr>
      <t xml:space="preserve">In this unit, students consider the question “How has the information I’ve received prepared me for the future?” Students read persuasive speeches and debates and examine the rhetorical strategies and devices used by writers and public speakers. Students use these texts as examples of argumentation and persuasion as they engage in debates and write cover letters and resumes.   
Students give formal presentations to showcase their knowledge of the elements of public speaking. 
In addition to addressing the focus standards of the unit, students engage in daily supported independent reading and low-stakes writing.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</si>
</sst>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
  </numFmts>
  <fonts count="27" x14ac:knownFonts="1">
    <font>
      <sz val="11"/>
      <name val="Trebuchet MS"/>
      <family val="2"/>
      <scheme val="minor"/>
    </font>
    <font>
      <sz val="11"/>
      <color theme="1"/>
      <name val="Trebuchet MS"/>
      <family val="2"/>
      <scheme val="minor"/>
    </font>
    <font>
      <sz val="8"/>
      <name val="Arial"/>
      <family val="2"/>
    </font>
    <font>
      <b/>
      <sz val="11"/>
      <color theme="0"/>
      <name val="Trebuchet MS"/>
      <family val="2"/>
      <scheme val="minor"/>
    </font>
    <font>
      <b/>
      <sz val="14"/>
      <color theme="0"/>
      <name val="Trebuchet MS"/>
      <family val="2"/>
      <scheme val="minor"/>
    </font>
    <font>
      <b/>
      <sz val="28"/>
      <color theme="0"/>
      <name val="Arial"/>
      <family val="2"/>
      <scheme val="major"/>
    </font>
    <font>
      <sz val="36"/>
      <color theme="4" tint="-0.24994659260841701"/>
      <name val="Trebuchet MS"/>
      <family val="2"/>
      <scheme val="minor"/>
    </font>
    <font>
      <b/>
      <sz val="11"/>
      <color theme="3"/>
      <name val="Arial"/>
      <family val="2"/>
      <scheme val="major"/>
    </font>
    <font>
      <sz val="16"/>
      <color theme="1"/>
      <name val="Trebuchet MS"/>
      <family val="2"/>
      <scheme val="minor"/>
    </font>
    <font>
      <b/>
      <sz val="11"/>
      <color theme="0"/>
      <name val="Arial"/>
      <family val="2"/>
      <scheme val="major"/>
    </font>
    <font>
      <sz val="11"/>
      <name val="Trebuchet MS"/>
      <family val="2"/>
      <scheme val="minor"/>
    </font>
    <font>
      <sz val="11"/>
      <color theme="1"/>
      <name val="Arial"/>
      <family val="2"/>
      <scheme val="major"/>
    </font>
    <font>
      <sz val="11"/>
      <color indexed="63"/>
      <name val="Trebuchet MS"/>
      <family val="2"/>
      <scheme val="minor"/>
    </font>
    <font>
      <sz val="11"/>
      <name val="Arial"/>
      <family val="2"/>
      <scheme val="major"/>
    </font>
    <font>
      <sz val="10"/>
      <name val="Arial"/>
      <family val="2"/>
      <scheme val="major"/>
    </font>
    <font>
      <b/>
      <sz val="11"/>
      <name val="Arial"/>
      <family val="2"/>
      <scheme val="major"/>
    </font>
    <font>
      <b/>
      <sz val="12"/>
      <name val="Arial"/>
      <family val="2"/>
      <scheme val="major"/>
    </font>
    <font>
      <b/>
      <sz val="11"/>
      <color theme="1"/>
      <name val="Arial"/>
      <family val="2"/>
      <scheme val="major"/>
    </font>
    <font>
      <sz val="36"/>
      <color rgb="FF67A2B9"/>
      <name val="Arial"/>
      <family val="2"/>
      <scheme val="major"/>
    </font>
    <font>
      <b/>
      <sz val="16"/>
      <name val="Arial"/>
      <family val="2"/>
      <scheme val="major"/>
    </font>
    <font>
      <sz val="16"/>
      <color theme="1"/>
      <name val="Arial"/>
      <family val="2"/>
      <scheme val="major"/>
    </font>
    <font>
      <sz val="10"/>
      <color theme="1"/>
      <name val="Arial"/>
      <family val="2"/>
      <scheme val="major"/>
    </font>
    <font>
      <b/>
      <sz val="20"/>
      <color theme="0"/>
      <name val="Arial"/>
      <family val="2"/>
      <scheme val="major"/>
    </font>
    <font>
      <b/>
      <sz val="10"/>
      <name val="Arial"/>
      <family val="2"/>
      <scheme val="major"/>
    </font>
    <font>
      <sz val="16"/>
      <name val="Arial"/>
      <family val="2"/>
      <scheme val="major"/>
    </font>
    <font>
      <sz val="9"/>
      <color theme="1"/>
      <name val="Arial"/>
      <family val="2"/>
      <scheme val="major"/>
    </font>
    <font>
      <b/>
      <sz val="10"/>
      <color theme="1"/>
      <name val="Arial"/>
      <family val="2"/>
      <scheme val="major"/>
    </font>
  </fonts>
  <fills count="17">
    <fill>
      <patternFill patternType="none"/>
    </fill>
    <fill>
      <patternFill patternType="gray125"/>
    </fill>
    <fill>
      <patternFill patternType="solid">
        <fgColor indexed="9"/>
        <bgColor indexed="64"/>
      </patternFill>
    </fill>
    <fill>
      <patternFill patternType="solid">
        <fgColor theme="4" tint="0.59999389629810485"/>
        <bgColor indexed="65"/>
      </patternFill>
    </fill>
    <fill>
      <patternFill patternType="solid">
        <fgColor theme="4"/>
      </patternFill>
    </fill>
    <fill>
      <patternFill patternType="solid">
        <fgColor theme="8"/>
      </patternFill>
    </fill>
    <fill>
      <patternFill patternType="solid">
        <fgColor theme="4" tint="-0.24994659260841701"/>
        <bgColor indexed="64"/>
      </patternFill>
    </fill>
    <fill>
      <patternFill patternType="solid">
        <fgColor theme="7" tint="-0.499984740745262"/>
        <bgColor indexed="64"/>
      </patternFill>
    </fill>
    <fill>
      <patternFill patternType="solid">
        <fgColor rgb="FFECD1D5"/>
        <bgColor indexed="64"/>
      </patternFill>
    </fill>
    <fill>
      <patternFill patternType="solid">
        <fgColor rgb="FF67A2B9"/>
        <bgColor indexed="64"/>
      </patternFill>
    </fill>
    <fill>
      <patternFill patternType="solid">
        <fgColor rgb="FF61A60E"/>
        <bgColor indexed="64"/>
      </patternFill>
    </fill>
    <fill>
      <patternFill patternType="solid">
        <fgColor rgb="FFF3BFA6"/>
        <bgColor indexed="64"/>
      </patternFill>
    </fill>
    <fill>
      <patternFill patternType="solid">
        <fgColor rgb="FFD3E2E8"/>
        <bgColor indexed="64"/>
      </patternFill>
    </fill>
    <fill>
      <patternFill patternType="solid">
        <fgColor rgb="FFD5E4B9"/>
        <bgColor indexed="64"/>
      </patternFill>
    </fill>
    <fill>
      <patternFill patternType="solid">
        <fgColor rgb="FFEEECF1"/>
        <bgColor indexed="64"/>
      </patternFill>
    </fill>
    <fill>
      <patternFill patternType="solid">
        <fgColor theme="0" tint="-4.9989318521683403E-2"/>
        <bgColor indexed="64"/>
      </patternFill>
    </fill>
    <fill>
      <patternFill patternType="solid">
        <fgColor rgb="FFBDBDBD"/>
        <bgColor indexed="64"/>
      </patternFill>
    </fill>
  </fills>
  <borders count="25">
    <border>
      <left/>
      <right/>
      <top/>
      <bottom/>
      <diagonal/>
    </border>
    <border>
      <left style="thin">
        <color theme="4" tint="0.39994506668294322"/>
      </left>
      <right style="thin">
        <color theme="4" tint="0.39994506668294322"/>
      </right>
      <top style="thin">
        <color theme="4" tint="0.39994506668294322"/>
      </top>
      <bottom style="thin">
        <color theme="4" tint="0.39994506668294322"/>
      </bottom>
      <diagonal/>
    </border>
    <border>
      <left style="thick">
        <color theme="1" tint="0.499984740745262"/>
      </left>
      <right style="thick">
        <color theme="1" tint="0.499984740745262"/>
      </right>
      <top style="thick">
        <color theme="1" tint="0.499984740745262"/>
      </top>
      <bottom style="thick">
        <color theme="1" tint="0.499984740745262"/>
      </bottom>
      <diagonal/>
    </border>
    <border>
      <left/>
      <right style="thick">
        <color theme="0"/>
      </right>
      <top/>
      <bottom/>
      <diagonal/>
    </border>
    <border>
      <left style="thin">
        <color theme="0" tint="-0.14996795556505021"/>
      </left>
      <right/>
      <top style="thin">
        <color theme="0" tint="-0.14996795556505021"/>
      </top>
      <bottom/>
      <diagonal/>
    </border>
    <border>
      <left style="thin">
        <color theme="0" tint="-0.14996795556505021"/>
      </left>
      <right/>
      <top/>
      <bottom/>
      <diagonal/>
    </border>
    <border>
      <left/>
      <right style="thin">
        <color theme="0" tint="-0.14996795556505021"/>
      </right>
      <top/>
      <bottom/>
      <diagonal/>
    </border>
    <border>
      <left style="thin">
        <color theme="0" tint="-0.14996795556505021"/>
      </left>
      <right/>
      <top/>
      <bottom style="thin">
        <color theme="0" tint="-0.14993743705557422"/>
      </bottom>
      <diagonal/>
    </border>
    <border>
      <left style="thin">
        <color theme="0" tint="-0.14996795556505021"/>
      </left>
      <right/>
      <top style="thin">
        <color theme="0" tint="-0.14993743705557422"/>
      </top>
      <bottom/>
      <diagonal/>
    </border>
    <border>
      <left/>
      <right style="thin">
        <color theme="0" tint="-0.14993743705557422"/>
      </right>
      <top style="thin">
        <color theme="0" tint="-0.14996795556505021"/>
      </top>
      <bottom/>
      <diagonal/>
    </border>
    <border>
      <left style="thin">
        <color theme="0" tint="-0.14996795556505021"/>
      </left>
      <right/>
      <top/>
      <bottom style="thin">
        <color theme="0" tint="-0.14996795556505021"/>
      </bottom>
      <diagonal/>
    </border>
    <border>
      <left/>
      <right/>
      <top/>
      <bottom style="thin">
        <color theme="0" tint="-0.14996795556505021"/>
      </bottom>
      <diagonal/>
    </border>
    <border>
      <left/>
      <right style="thin">
        <color theme="0" tint="-0.14996795556505021"/>
      </right>
      <top/>
      <bottom style="thin">
        <color theme="0" tint="-0.14996795556505021"/>
      </bottom>
      <diagonal/>
    </border>
    <border>
      <left/>
      <right/>
      <top/>
      <bottom style="thin">
        <color indexed="64"/>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theme="0" tint="-0.14996795556505021"/>
      </left>
      <right style="thin">
        <color theme="0" tint="-0.14993743705557422"/>
      </right>
      <top/>
      <bottom/>
      <diagonal/>
    </border>
    <border>
      <left style="thin">
        <color theme="0" tint="-0.14993743705557422"/>
      </left>
      <right style="thin">
        <color theme="0" tint="-0.14993743705557422"/>
      </right>
      <top style="thin">
        <color theme="0" tint="-0.14993743705557422"/>
      </top>
      <bottom style="thin">
        <color theme="0" tint="-0.14993743705557422"/>
      </bottom>
      <diagonal/>
    </border>
    <border>
      <left/>
      <right style="thin">
        <color theme="0" tint="-0.14993743705557422"/>
      </right>
      <top/>
      <bottom/>
      <diagonal/>
    </border>
    <border>
      <left/>
      <right/>
      <top style="thin">
        <color theme="0" tint="-0.14996795556505021"/>
      </top>
      <bottom/>
      <diagonal/>
    </border>
    <border>
      <left/>
      <right/>
      <top/>
      <bottom style="thin">
        <color theme="0" tint="-0.14993743705557422"/>
      </bottom>
      <diagonal/>
    </border>
    <border>
      <left style="thin">
        <color theme="0" tint="-0.14993743705557422"/>
      </left>
      <right style="thin">
        <color theme="0" tint="-0.14993743705557422"/>
      </right>
      <top style="thin">
        <color theme="0" tint="-0.14993743705557422"/>
      </top>
      <bottom/>
      <diagonal/>
    </border>
    <border>
      <left style="thin">
        <color theme="0" tint="-0.14993743705557422"/>
      </left>
      <right style="thin">
        <color theme="0" tint="-0.14993743705557422"/>
      </right>
      <top/>
      <bottom style="thin">
        <color theme="0" tint="-0.14993743705557422"/>
      </bottom>
      <diagonal/>
    </border>
    <border>
      <left style="thin">
        <color theme="0" tint="-0.14996795556505021"/>
      </left>
      <right style="thin">
        <color theme="0" tint="-0.14993743705557422"/>
      </right>
      <top/>
      <bottom style="thin">
        <color theme="0" tint="-0.14996795556505021"/>
      </bottom>
      <diagonal/>
    </border>
    <border>
      <left style="thin">
        <color theme="0" tint="-0.14993743705557422"/>
      </left>
      <right style="thin">
        <color theme="0" tint="-0.14993743705557422"/>
      </right>
      <top/>
      <bottom style="thin">
        <color theme="0" tint="-0.14996795556505021"/>
      </bottom>
      <diagonal/>
    </border>
    <border>
      <left style="thin">
        <color theme="0" tint="-0.14993743705557422"/>
      </left>
      <right style="thin">
        <color theme="0" tint="-0.14996795556505021"/>
      </right>
      <top/>
      <bottom style="thin">
        <color theme="0" tint="-0.14996795556505021"/>
      </bottom>
      <diagonal/>
    </border>
  </borders>
  <cellStyleXfs count="13">
    <xf numFmtId="0" fontId="0" fillId="0" borderId="0" applyFill="0" applyBorder="0" applyProtection="0"/>
    <xf numFmtId="0" fontId="12" fillId="3" borderId="0" applyNumberFormat="0" applyBorder="0" applyAlignment="0" applyProtection="0"/>
    <xf numFmtId="0" fontId="6" fillId="0" borderId="0" applyNumberFormat="0" applyFill="0" applyProtection="0">
      <alignment horizontal="left" indent="3"/>
    </xf>
    <xf numFmtId="0" fontId="3" fillId="4" borderId="1" applyNumberFormat="0" applyAlignment="0" applyProtection="0"/>
    <xf numFmtId="0" fontId="4" fillId="5" borderId="2" applyNumberFormat="0" applyProtection="0">
      <alignment vertical="center"/>
    </xf>
    <xf numFmtId="164" fontId="8" fillId="0" borderId="9" applyFill="0" applyProtection="0">
      <alignment horizontal="left" vertical="center" wrapText="1" indent="1"/>
    </xf>
    <xf numFmtId="164" fontId="11" fillId="0" borderId="6" applyFill="0" applyProtection="0">
      <alignment horizontal="left" vertical="top" wrapText="1" indent="1"/>
    </xf>
    <xf numFmtId="164" fontId="1" fillId="0" borderId="0" applyNumberFormat="0" applyFill="0" applyProtection="0">
      <alignment horizontal="left" vertical="top" wrapText="1" indent="1"/>
    </xf>
    <xf numFmtId="164" fontId="10" fillId="0" borderId="8" applyNumberFormat="0" applyFill="0" applyProtection="0">
      <alignment horizontal="left" vertical="center" wrapText="1" indent="1"/>
    </xf>
    <xf numFmtId="0" fontId="5" fillId="6" borderId="0" applyNumberFormat="0" applyBorder="0" applyProtection="0">
      <alignment horizontal="center"/>
    </xf>
    <xf numFmtId="0" fontId="9" fillId="7" borderId="3" applyNumberFormat="0" applyProtection="0">
      <alignment horizontal="left" vertical="center" indent="1"/>
    </xf>
    <xf numFmtId="0" fontId="9" fillId="6" borderId="3" applyNumberFormat="0" applyProtection="0">
      <alignment horizontal="left" indent="1"/>
    </xf>
    <xf numFmtId="0" fontId="7" fillId="0" borderId="0" applyNumberFormat="0" applyFill="0" applyBorder="0" applyAlignment="0" applyProtection="0"/>
  </cellStyleXfs>
  <cellXfs count="73">
    <xf numFmtId="0" fontId="0" fillId="0" borderId="0" xfId="0"/>
    <xf numFmtId="0" fontId="13" fillId="0" borderId="0" xfId="0" applyFont="1"/>
    <xf numFmtId="0" fontId="14" fillId="0" borderId="0" xfId="0" applyFont="1"/>
    <xf numFmtId="0" fontId="17" fillId="8" borderId="6" xfId="6" applyNumberFormat="1" applyFont="1" applyFill="1" applyAlignment="1">
      <alignment horizontal="center" vertical="center" wrapText="1"/>
    </xf>
    <xf numFmtId="0" fontId="5" fillId="9" borderId="0" xfId="9" applyNumberFormat="1" applyFont="1" applyFill="1" applyBorder="1" applyAlignment="1" applyProtection="1">
      <alignment horizontal="center" vertical="center"/>
    </xf>
    <xf numFmtId="0" fontId="18" fillId="0" borderId="0" xfId="2" applyFont="1" applyFill="1" applyAlignment="1">
      <alignment horizontal="left" vertical="center"/>
    </xf>
    <xf numFmtId="0" fontId="0" fillId="0" borderId="0" xfId="0" applyAlignment="1">
      <alignment horizontal="center"/>
    </xf>
    <xf numFmtId="0" fontId="13" fillId="2" borderId="0" xfId="0" applyFont="1" applyFill="1"/>
    <xf numFmtId="0" fontId="9" fillId="10" borderId="3" xfId="10" applyFont="1" applyFill="1" applyAlignment="1">
      <alignment horizontal="center" vertical="center"/>
    </xf>
    <xf numFmtId="0" fontId="9" fillId="9" borderId="3" xfId="11" applyFont="1" applyFill="1" applyAlignment="1">
      <alignment horizontal="center" vertical="center"/>
    </xf>
    <xf numFmtId="164" fontId="20" fillId="0" borderId="9" xfId="5" applyFont="1" applyFill="1">
      <alignment horizontal="left" vertical="center" wrapText="1" indent="1"/>
    </xf>
    <xf numFmtId="0" fontId="13" fillId="2" borderId="0" xfId="0" applyFont="1" applyFill="1" applyBorder="1"/>
    <xf numFmtId="0" fontId="14" fillId="0" borderId="0" xfId="0" applyFont="1" applyAlignment="1">
      <alignment horizontal="center"/>
    </xf>
    <xf numFmtId="164" fontId="20" fillId="8" borderId="9" xfId="5" applyFont="1" applyFill="1">
      <alignment horizontal="left" vertical="center" wrapText="1" indent="1"/>
    </xf>
    <xf numFmtId="0" fontId="13" fillId="0" borderId="0" xfId="0" applyFont="1" applyAlignment="1">
      <alignment horizontal="center"/>
    </xf>
    <xf numFmtId="0" fontId="19" fillId="11" borderId="5" xfId="6" applyNumberFormat="1" applyFont="1" applyFill="1" applyBorder="1" applyAlignment="1">
      <alignment horizontal="center" vertical="center" wrapText="1"/>
    </xf>
    <xf numFmtId="0" fontId="17" fillId="12" borderId="6" xfId="6" applyNumberFormat="1" applyFont="1" applyFill="1" applyAlignment="1">
      <alignment horizontal="center" vertical="center" wrapText="1"/>
    </xf>
    <xf numFmtId="0" fontId="22" fillId="9" borderId="0" xfId="0" applyFont="1" applyFill="1" applyBorder="1" applyAlignment="1">
      <alignment horizontal="center" vertical="center" wrapText="1"/>
    </xf>
    <xf numFmtId="0" fontId="16" fillId="0" borderId="13" xfId="0" applyFont="1" applyBorder="1" applyAlignment="1">
      <alignment horizontal="center" vertical="center" wrapText="1"/>
    </xf>
    <xf numFmtId="0" fontId="14" fillId="0" borderId="0" xfId="0" applyFont="1" applyBorder="1" applyAlignment="1">
      <alignment wrapText="1"/>
    </xf>
    <xf numFmtId="164" fontId="20" fillId="15" borderId="9" xfId="5" applyFont="1" applyFill="1">
      <alignment horizontal="left" vertical="center" wrapText="1" indent="1"/>
    </xf>
    <xf numFmtId="0" fontId="11" fillId="15" borderId="6" xfId="6" applyNumberFormat="1" applyFont="1" applyFill="1">
      <alignment horizontal="left" vertical="top" wrapText="1" indent="1"/>
    </xf>
    <xf numFmtId="164" fontId="20" fillId="15" borderId="4" xfId="5" applyFont="1" applyFill="1" applyBorder="1">
      <alignment horizontal="left" vertical="center" wrapText="1" indent="1"/>
    </xf>
    <xf numFmtId="0" fontId="11" fillId="15" borderId="5" xfId="6" applyNumberFormat="1" applyFont="1" applyFill="1" applyBorder="1">
      <alignment horizontal="left" vertical="top" wrapText="1" indent="1"/>
    </xf>
    <xf numFmtId="0" fontId="11" fillId="15" borderId="7" xfId="6" applyNumberFormat="1" applyFont="1" applyFill="1" applyBorder="1">
      <alignment horizontal="left" vertical="top" wrapText="1" indent="1"/>
    </xf>
    <xf numFmtId="0" fontId="17" fillId="8" borderId="6" xfId="6" applyNumberFormat="1" applyFont="1" applyFill="1" applyAlignment="1">
      <alignment horizontal="center" vertical="center" wrapText="1"/>
    </xf>
    <xf numFmtId="0" fontId="13" fillId="15" borderId="0" xfId="0" applyFont="1" applyFill="1"/>
    <xf numFmtId="164" fontId="24" fillId="15" borderId="9" xfId="5" applyFont="1" applyFill="1">
      <alignment horizontal="left" vertical="center" wrapText="1" indent="1"/>
    </xf>
    <xf numFmtId="0" fontId="15" fillId="15" borderId="6" xfId="6" applyNumberFormat="1" applyFont="1" applyFill="1" applyAlignment="1">
      <alignment horizontal="center" vertical="center" wrapText="1"/>
    </xf>
    <xf numFmtId="0" fontId="17" fillId="8" borderId="10" xfId="6" applyNumberFormat="1" applyFont="1" applyFill="1" applyBorder="1" applyAlignment="1">
      <alignment horizontal="center" vertical="center" wrapText="1"/>
    </xf>
    <xf numFmtId="0" fontId="17" fillId="8" borderId="0" xfId="6" applyNumberFormat="1" applyFont="1" applyFill="1" applyBorder="1" applyAlignment="1">
      <alignment horizontal="center" vertical="center" wrapText="1"/>
    </xf>
    <xf numFmtId="0" fontId="13" fillId="15" borderId="15" xfId="0" applyFont="1" applyFill="1" applyBorder="1"/>
    <xf numFmtId="0" fontId="11" fillId="15" borderId="15" xfId="6" applyNumberFormat="1" applyFont="1" applyFill="1" applyBorder="1">
      <alignment horizontal="left" vertical="top" wrapText="1" indent="1"/>
    </xf>
    <xf numFmtId="0" fontId="19" fillId="15" borderId="5" xfId="6" applyNumberFormat="1" applyFont="1" applyFill="1" applyBorder="1" applyAlignment="1">
      <alignment horizontal="center" vertical="center" wrapText="1"/>
    </xf>
    <xf numFmtId="164" fontId="20" fillId="15" borderId="17" xfId="5" applyFont="1" applyFill="1" applyBorder="1">
      <alignment horizontal="left" vertical="center" wrapText="1" indent="1"/>
    </xf>
    <xf numFmtId="164" fontId="20" fillId="0" borderId="16" xfId="5" applyFont="1" applyFill="1" applyBorder="1">
      <alignment horizontal="left" vertical="center" wrapText="1" indent="1"/>
    </xf>
    <xf numFmtId="0" fontId="17" fillId="12" borderId="16" xfId="6" applyNumberFormat="1" applyFont="1" applyFill="1" applyBorder="1" applyAlignment="1">
      <alignment horizontal="center" vertical="center" wrapText="1"/>
    </xf>
    <xf numFmtId="0" fontId="11" fillId="13" borderId="16" xfId="6" applyNumberFormat="1" applyFill="1" applyBorder="1">
      <alignment horizontal="left" vertical="top" wrapText="1" indent="1"/>
    </xf>
    <xf numFmtId="0" fontId="11" fillId="14" borderId="16" xfId="6" applyNumberFormat="1" applyFill="1" applyBorder="1">
      <alignment horizontal="left" vertical="top" wrapText="1" indent="1"/>
    </xf>
    <xf numFmtId="164" fontId="20" fillId="15" borderId="18" xfId="5" applyFont="1" applyFill="1" applyBorder="1">
      <alignment horizontal="left" vertical="center" wrapText="1" indent="1"/>
    </xf>
    <xf numFmtId="0" fontId="11" fillId="15" borderId="0" xfId="6" applyNumberFormat="1" applyFont="1" applyFill="1" applyBorder="1">
      <alignment horizontal="left" vertical="top" wrapText="1" indent="1"/>
    </xf>
    <xf numFmtId="164" fontId="20" fillId="8" borderId="18" xfId="5" applyFont="1" applyFill="1" applyBorder="1">
      <alignment horizontal="left" vertical="center" wrapText="1" indent="1"/>
    </xf>
    <xf numFmtId="0" fontId="19" fillId="11" borderId="0" xfId="6" applyNumberFormat="1" applyFont="1" applyFill="1" applyBorder="1" applyAlignment="1">
      <alignment horizontal="center" vertical="center" wrapText="1"/>
    </xf>
    <xf numFmtId="0" fontId="11" fillId="15" borderId="19" xfId="6" applyNumberFormat="1" applyFont="1" applyFill="1" applyBorder="1">
      <alignment horizontal="left" vertical="top" wrapText="1" indent="1"/>
    </xf>
    <xf numFmtId="164" fontId="20" fillId="8" borderId="17" xfId="5" applyFont="1" applyFill="1" applyBorder="1">
      <alignment horizontal="left" vertical="center" wrapText="1" indent="1"/>
    </xf>
    <xf numFmtId="164" fontId="20" fillId="8" borderId="0" xfId="5" applyFont="1" applyFill="1" applyBorder="1">
      <alignment horizontal="left" vertical="center" wrapText="1" indent="1"/>
    </xf>
    <xf numFmtId="164" fontId="20" fillId="0" borderId="14" xfId="5" applyFont="1" applyFill="1" applyBorder="1">
      <alignment horizontal="left" vertical="center" wrapText="1" indent="1"/>
    </xf>
    <xf numFmtId="164" fontId="20" fillId="8" borderId="20" xfId="5" applyFont="1" applyFill="1" applyBorder="1">
      <alignment horizontal="left" vertical="center" wrapText="1" indent="1"/>
    </xf>
    <xf numFmtId="0" fontId="17" fillId="8" borderId="21" xfId="6" applyNumberFormat="1" applyFont="1" applyFill="1" applyBorder="1" applyAlignment="1">
      <alignment horizontal="center" vertical="center" wrapText="1"/>
    </xf>
    <xf numFmtId="0" fontId="26" fillId="16" borderId="6" xfId="6" applyNumberFormat="1" applyFont="1" applyFill="1" applyAlignment="1">
      <alignment horizontal="left" vertical="center" wrapText="1" indent="1"/>
    </xf>
    <xf numFmtId="0" fontId="11" fillId="0" borderId="16" xfId="6" applyNumberFormat="1" applyFont="1" applyFill="1" applyBorder="1" applyAlignment="1">
      <alignment horizontal="left" vertical="top" indent="1"/>
    </xf>
    <xf numFmtId="0" fontId="11" fillId="15" borderId="22" xfId="6" applyNumberFormat="1" applyFont="1" applyFill="1" applyBorder="1">
      <alignment horizontal="left" vertical="top" wrapText="1" indent="1"/>
    </xf>
    <xf numFmtId="0" fontId="13" fillId="15" borderId="22" xfId="0" applyFont="1" applyFill="1" applyBorder="1"/>
    <xf numFmtId="0" fontId="11" fillId="15" borderId="23" xfId="6" applyNumberFormat="1" applyFont="1" applyFill="1" applyBorder="1">
      <alignment horizontal="left" vertical="top" wrapText="1" indent="1"/>
    </xf>
    <xf numFmtId="0" fontId="13" fillId="15" borderId="23" xfId="0" applyFont="1" applyFill="1" applyBorder="1"/>
    <xf numFmtId="0" fontId="11" fillId="15" borderId="24" xfId="6" applyNumberFormat="1" applyFont="1" applyFill="1" applyBorder="1">
      <alignment horizontal="left" vertical="top" wrapText="1" indent="1"/>
    </xf>
    <xf numFmtId="0" fontId="17" fillId="13" borderId="16" xfId="6" applyNumberFormat="1" applyFont="1" applyFill="1" applyBorder="1">
      <alignment horizontal="left" vertical="top" wrapText="1" indent="1"/>
    </xf>
    <xf numFmtId="0" fontId="17" fillId="12" borderId="16" xfId="6" applyNumberFormat="1" applyFont="1" applyFill="1" applyBorder="1" applyAlignment="1">
      <alignment horizontal="center" vertical="center" wrapText="1"/>
    </xf>
    <xf numFmtId="0" fontId="14" fillId="0" borderId="0" xfId="0" applyFont="1" applyBorder="1" applyAlignment="1">
      <alignment horizontal="left" vertical="top" wrapText="1"/>
    </xf>
    <xf numFmtId="0" fontId="21" fillId="0" borderId="0" xfId="7" applyNumberFormat="1" applyFont="1">
      <alignment horizontal="left" vertical="top" wrapText="1" indent="1"/>
    </xf>
    <xf numFmtId="164" fontId="15" fillId="0" borderId="5" xfId="8" applyFont="1" applyBorder="1">
      <alignment horizontal="left" vertical="center" wrapText="1" indent="1"/>
    </xf>
    <xf numFmtId="164" fontId="15" fillId="0" borderId="8" xfId="8" applyFont="1" applyBorder="1">
      <alignment horizontal="left" vertical="center" wrapText="1" indent="1"/>
    </xf>
    <xf numFmtId="0" fontId="23" fillId="0" borderId="0" xfId="0" applyFont="1" applyBorder="1" applyAlignment="1">
      <alignment horizontal="left" vertical="top" wrapText="1"/>
    </xf>
    <xf numFmtId="0" fontId="15" fillId="0" borderId="5" xfId="8" applyNumberFormat="1" applyFont="1" applyBorder="1">
      <alignment horizontal="left" vertical="center" wrapText="1" indent="1"/>
    </xf>
    <xf numFmtId="0" fontId="15" fillId="0" borderId="8" xfId="8" applyNumberFormat="1" applyFont="1">
      <alignment horizontal="left" vertical="center" wrapText="1" indent="1"/>
    </xf>
    <xf numFmtId="164" fontId="15" fillId="0" borderId="8" xfId="8" applyFont="1">
      <alignment horizontal="left" vertical="center" wrapText="1" indent="1"/>
    </xf>
    <xf numFmtId="164" fontId="15" fillId="0" borderId="0" xfId="8" applyFont="1" applyBorder="1">
      <alignment horizontal="left" vertical="center" wrapText="1" indent="1"/>
    </xf>
    <xf numFmtId="0" fontId="25" fillId="0" borderId="0" xfId="7" applyNumberFormat="1" applyFont="1">
      <alignment horizontal="left" vertical="top" wrapText="1" indent="1"/>
    </xf>
    <xf numFmtId="0" fontId="17" fillId="8" borderId="5" xfId="6" applyNumberFormat="1" applyFont="1" applyFill="1" applyBorder="1" applyAlignment="1">
      <alignment horizontal="center" vertical="center" wrapText="1"/>
    </xf>
    <xf numFmtId="0" fontId="17" fillId="8" borderId="0" xfId="6" applyNumberFormat="1" applyFont="1" applyFill="1" applyBorder="1" applyAlignment="1">
      <alignment horizontal="center" vertical="center" wrapText="1"/>
    </xf>
    <xf numFmtId="0" fontId="17" fillId="8" borderId="11" xfId="6" applyNumberFormat="1" applyFont="1" applyFill="1" applyBorder="1" applyAlignment="1">
      <alignment horizontal="center" vertical="center" wrapText="1"/>
    </xf>
    <xf numFmtId="0" fontId="17" fillId="8" borderId="12" xfId="6" applyNumberFormat="1" applyFont="1" applyFill="1" applyBorder="1" applyAlignment="1">
      <alignment horizontal="center" vertical="center" wrapText="1"/>
    </xf>
    <xf numFmtId="0" fontId="17" fillId="8" borderId="6" xfId="6" applyNumberFormat="1" applyFont="1" applyFill="1" applyBorder="1" applyAlignment="1">
      <alignment horizontal="center" vertical="center" wrapText="1"/>
    </xf>
  </cellXfs>
  <cellStyles count="13">
    <cellStyle name="40% - Accent1" xfId="1" builtinId="31" customBuiltin="1"/>
    <cellStyle name="Accent1" xfId="3" builtinId="29" customBuiltin="1"/>
    <cellStyle name="Accent5" xfId="4" builtinId="45" customBuiltin="1"/>
    <cellStyle name="Day" xfId="5" xr:uid="{00000000-0005-0000-0000-000003000000}"/>
    <cellStyle name="Day Detail" xfId="6" xr:uid="{00000000-0005-0000-0000-000004000000}"/>
    <cellStyle name="Heading 1" xfId="2" builtinId="16" customBuiltin="1"/>
    <cellStyle name="Heading 2" xfId="10" builtinId="17" customBuiltin="1"/>
    <cellStyle name="Heading 3" xfId="11" builtinId="18" customBuiltin="1"/>
    <cellStyle name="Heading 4" xfId="12" builtinId="19" customBuiltin="1"/>
    <cellStyle name="Normal" xfId="0" builtinId="0" customBuiltin="1"/>
    <cellStyle name="Notes" xfId="7" xr:uid="{00000000-0005-0000-0000-00000A000000}"/>
    <cellStyle name="Notes Header" xfId="8" xr:uid="{00000000-0005-0000-0000-00000B000000}"/>
    <cellStyle name="Title" xfId="9" builtinId="15" customBuiltin="1"/>
  </cellStyles>
  <dxfs count="11">
    <dxf>
      <font>
        <color rgb="FF747474"/>
      </font>
    </dxf>
    <dxf>
      <font>
        <color rgb="FF747474"/>
      </font>
    </dxf>
    <dxf>
      <font>
        <color rgb="FF747474"/>
      </font>
    </dxf>
    <dxf>
      <font>
        <color rgb="FF747474"/>
      </font>
    </dxf>
    <dxf>
      <font>
        <color rgb="FF747474"/>
      </font>
    </dxf>
    <dxf>
      <font>
        <color rgb="FF747474"/>
      </font>
    </dxf>
    <dxf>
      <font>
        <color rgb="FF747474"/>
      </font>
    </dxf>
    <dxf>
      <font>
        <color rgb="FF747474"/>
      </font>
    </dxf>
    <dxf>
      <font>
        <color rgb="FF747474"/>
      </font>
    </dxf>
    <dxf>
      <font>
        <color rgb="FF747474"/>
      </font>
    </dxf>
    <dxf>
      <font>
        <color rgb="FF747474"/>
      </font>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F1F2F5"/>
      <rgbColor rgb="00008080"/>
      <rgbColor rgb="00E4EAF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314265"/>
      <rgbColor rgb="00CCFFCC"/>
      <rgbColor rgb="00FFEECD"/>
      <rgbColor rgb="00D0D8E2"/>
      <rgbColor rgb="00FF99CC"/>
      <rgbColor rgb="00CC99FF"/>
      <rgbColor rgb="00FFCC99"/>
      <rgbColor rgb="003366FF"/>
      <rgbColor rgb="0033CCCC"/>
      <rgbColor rgb="0099CC00"/>
      <rgbColor rgb="00FFCC00"/>
      <rgbColor rgb="00FF9900"/>
      <rgbColor rgb="00FF6600"/>
      <rgbColor rgb="00717789"/>
      <rgbColor rgb="00969696"/>
      <rgbColor rgb="00003366"/>
      <rgbColor rgb="00339966"/>
      <rgbColor rgb="00003300"/>
      <rgbColor rgb="00333300"/>
      <rgbColor rgb="00993300"/>
      <rgbColor rgb="00993366"/>
      <rgbColor rgb="00333399"/>
      <rgbColor rgb="004B4B4B"/>
    </indexedColors>
    <mruColors>
      <color rgb="FFD3E2E8"/>
      <color rgb="FFECD1D5"/>
      <color rgb="FFF3BFA6"/>
      <color rgb="FFF4D280"/>
      <color rgb="FF67A2B9"/>
      <color rgb="FFEEECF1"/>
      <color rgb="FFD5E4B9"/>
      <color rgb="FFFAF6E4"/>
      <color rgb="FFF9EDCD"/>
      <color rgb="FF61A60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Office Theme">
  <a:themeElements>
    <a:clrScheme name="Academic Calendar">
      <a:dk1>
        <a:srgbClr val="000000"/>
      </a:dk1>
      <a:lt1>
        <a:srgbClr val="FFFFFF"/>
      </a:lt1>
      <a:dk2>
        <a:srgbClr val="616668"/>
      </a:dk2>
      <a:lt2>
        <a:srgbClr val="F8F8F9"/>
      </a:lt2>
      <a:accent1>
        <a:srgbClr val="329E95"/>
      </a:accent1>
      <a:accent2>
        <a:srgbClr val="F4812B"/>
      </a:accent2>
      <a:accent3>
        <a:srgbClr val="EDB000"/>
      </a:accent3>
      <a:accent4>
        <a:srgbClr val="79B142"/>
      </a:accent4>
      <a:accent5>
        <a:srgbClr val="E34742"/>
      </a:accent5>
      <a:accent6>
        <a:srgbClr val="6D426F"/>
      </a:accent6>
      <a:hlink>
        <a:srgbClr val="2388CF"/>
      </a:hlink>
      <a:folHlink>
        <a:srgbClr val="6D426F"/>
      </a:folHlink>
    </a:clrScheme>
    <a:fontScheme name="Custom 2">
      <a:majorFont>
        <a:latin typeface="Arial"/>
        <a:ea typeface=""/>
        <a:cs typeface=""/>
      </a:majorFont>
      <a:minorFont>
        <a:latin typeface="Trebuchet MS"/>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4" tint="-0.249977111117893"/>
    <pageSetUpPr autoPageBreaks="0" fitToPage="1"/>
  </sheetPr>
  <dimension ref="A1:O154"/>
  <sheetViews>
    <sheetView tabSelected="1" topLeftCell="A121" zoomScaleNormal="100" workbookViewId="0">
      <selection activeCell="A129" sqref="A129:A140"/>
    </sheetView>
  </sheetViews>
  <sheetFormatPr defaultColWidth="0" defaultRowHeight="16.5" zeroHeight="1" x14ac:dyDescent="0.3"/>
  <cols>
    <col min="1" max="1" width="36.625" style="19" customWidth="1"/>
    <col min="2" max="2" width="2" style="1" customWidth="1"/>
    <col min="3" max="3" width="18.25" style="1" customWidth="1"/>
    <col min="4" max="9" width="17.625" style="1" customWidth="1"/>
    <col min="10" max="10" width="2.5" hidden="1" customWidth="1"/>
    <col min="11" max="14" width="8.75" hidden="1" customWidth="1"/>
    <col min="15" max="15" width="6.75" hidden="1" customWidth="1"/>
    <col min="16" max="16384" width="8.75" hidden="1"/>
  </cols>
  <sheetData>
    <row r="1" spans="1:9" ht="54" customHeight="1" x14ac:dyDescent="0.3">
      <c r="A1" s="17" t="s">
        <v>21</v>
      </c>
      <c r="B1" s="7"/>
      <c r="C1" s="4">
        <f ca="1">YEAR(TODAY())</f>
        <v>2022</v>
      </c>
      <c r="D1" s="5" t="s">
        <v>1</v>
      </c>
      <c r="E1" s="7"/>
      <c r="F1" s="7"/>
      <c r="G1" s="7"/>
      <c r="H1" s="7"/>
      <c r="I1" s="7"/>
    </row>
    <row r="2" spans="1:9" ht="14.25" customHeight="1" x14ac:dyDescent="0.3">
      <c r="A2" s="18" t="s">
        <v>3</v>
      </c>
      <c r="B2" s="2"/>
      <c r="C2" s="8" t="s">
        <v>2</v>
      </c>
      <c r="D2" s="9" t="str">
        <f ca="1">UPPER(TEXT(D3,"dddd"))</f>
        <v>MONDAY</v>
      </c>
      <c r="E2" s="8" t="str">
        <f t="shared" ref="E2:I2" ca="1" si="0">UPPER(TEXT(E3,"dddd"))</f>
        <v>TUESDAY</v>
      </c>
      <c r="F2" s="9" t="str">
        <f t="shared" ca="1" si="0"/>
        <v>WEDNESDAY</v>
      </c>
      <c r="G2" s="8" t="str">
        <f t="shared" ca="1" si="0"/>
        <v>THURSDAY</v>
      </c>
      <c r="H2" s="9" t="str">
        <f t="shared" ca="1" si="0"/>
        <v>FRIDAY</v>
      </c>
      <c r="I2" s="8" t="str">
        <f t="shared" ca="1" si="0"/>
        <v>SATURDAY</v>
      </c>
    </row>
    <row r="3" spans="1:9" ht="16.5" customHeight="1" x14ac:dyDescent="0.3">
      <c r="A3" s="58" t="s">
        <v>79</v>
      </c>
      <c r="C3" s="39">
        <f t="array" aca="1" ref="C3:I3" ca="1">Days+1+DATE(Calendar1Year,Calendar1MonthOption,1)-WEEKDAY(DATE(Calendar1Year,Calendar1MonthOption,1),WeekdayOption)</f>
        <v>44773</v>
      </c>
      <c r="D3" s="35">
        <f ca="1"/>
        <v>44774</v>
      </c>
      <c r="E3" s="35">
        <f ca="1"/>
        <v>44775</v>
      </c>
      <c r="F3" s="35">
        <f ca="1"/>
        <v>44776</v>
      </c>
      <c r="G3" s="35">
        <f ca="1"/>
        <v>44777</v>
      </c>
      <c r="H3" s="35">
        <f ca="1"/>
        <v>44778</v>
      </c>
      <c r="I3" s="39">
        <f ca="1"/>
        <v>44779</v>
      </c>
    </row>
    <row r="4" spans="1:9" ht="56.25" customHeight="1" x14ac:dyDescent="0.3">
      <c r="A4" s="58"/>
      <c r="C4" s="40"/>
      <c r="D4" s="50"/>
      <c r="E4" s="50"/>
      <c r="F4" s="50"/>
      <c r="G4" s="50"/>
      <c r="H4" s="50"/>
      <c r="I4" s="40"/>
    </row>
    <row r="5" spans="1:9" ht="16.5" customHeight="1" x14ac:dyDescent="0.3">
      <c r="A5" s="58"/>
      <c r="C5" s="39">
        <f t="array" aca="1" ref="C5:I5" ca="1">Days+8+DATE(Calendar1Year,Calendar1MonthOption,1)-WEEKDAY(DATE(Calendar1Year,Calendar1MonthOption,1),WeekdayOption)</f>
        <v>44780</v>
      </c>
      <c r="D5" s="35">
        <f ca="1"/>
        <v>44781</v>
      </c>
      <c r="E5" s="35">
        <f ca="1"/>
        <v>44782</v>
      </c>
      <c r="F5" s="35">
        <f ca="1"/>
        <v>44783</v>
      </c>
      <c r="G5" s="35">
        <f ca="1"/>
        <v>44784</v>
      </c>
      <c r="H5" s="35">
        <f ca="1"/>
        <v>44785</v>
      </c>
      <c r="I5" s="39">
        <f ca="1"/>
        <v>44786</v>
      </c>
    </row>
    <row r="6" spans="1:9" ht="56.25" customHeight="1" x14ac:dyDescent="0.3">
      <c r="A6" s="58"/>
      <c r="C6" s="40"/>
      <c r="D6" s="57" t="s">
        <v>19</v>
      </c>
      <c r="E6" s="57"/>
      <c r="F6" s="57"/>
      <c r="G6" s="57"/>
      <c r="H6" s="57"/>
      <c r="I6" s="21"/>
    </row>
    <row r="7" spans="1:9" ht="16.5" customHeight="1" x14ac:dyDescent="0.3">
      <c r="A7" s="58"/>
      <c r="C7" s="39">
        <f t="array" aca="1" ref="C7:I7" ca="1">Days+15+DATE(Calendar1Year,Calendar1MonthOption,1)-WEEKDAY(DATE(Calendar1Year,Calendar1MonthOption,1),WeekdayOption)</f>
        <v>44787</v>
      </c>
      <c r="D7" s="35">
        <f ca="1"/>
        <v>44788</v>
      </c>
      <c r="E7" s="35">
        <f ca="1"/>
        <v>44789</v>
      </c>
      <c r="F7" s="35">
        <f ca="1"/>
        <v>44790</v>
      </c>
      <c r="G7" s="35">
        <f ca="1"/>
        <v>44791</v>
      </c>
      <c r="H7" s="35">
        <f ca="1"/>
        <v>44792</v>
      </c>
      <c r="I7" s="39">
        <f ca="1"/>
        <v>44793</v>
      </c>
    </row>
    <row r="8" spans="1:9" ht="56.25" customHeight="1" x14ac:dyDescent="0.3">
      <c r="A8" s="58"/>
      <c r="C8" s="40"/>
      <c r="D8" s="36" t="s">
        <v>17</v>
      </c>
      <c r="E8" s="57" t="s">
        <v>19</v>
      </c>
      <c r="F8" s="57"/>
      <c r="G8" s="57"/>
      <c r="H8" s="57"/>
      <c r="I8" s="40"/>
    </row>
    <row r="9" spans="1:9" ht="16.5" customHeight="1" x14ac:dyDescent="0.3">
      <c r="A9" s="58"/>
      <c r="C9" s="39">
        <f t="array" aca="1" ref="C9:I9" ca="1">Days+22+DATE(Calendar1Year,Calendar1MonthOption,1)-WEEKDAY(DATE(Calendar1Year,Calendar1MonthOption,1),WeekdayOption)</f>
        <v>44794</v>
      </c>
      <c r="D9" s="35">
        <f ca="1"/>
        <v>44795</v>
      </c>
      <c r="E9" s="35">
        <f ca="1"/>
        <v>44796</v>
      </c>
      <c r="F9" s="35">
        <f ca="1"/>
        <v>44797</v>
      </c>
      <c r="G9" s="35">
        <f ca="1"/>
        <v>44798</v>
      </c>
      <c r="H9" s="35">
        <f ca="1"/>
        <v>44799</v>
      </c>
      <c r="I9" s="39">
        <f ca="1"/>
        <v>44800</v>
      </c>
    </row>
    <row r="10" spans="1:9" ht="56.25" customHeight="1" x14ac:dyDescent="0.3">
      <c r="A10" s="58"/>
      <c r="C10" s="40" t="s">
        <v>35</v>
      </c>
      <c r="D10" s="37" t="s">
        <v>73</v>
      </c>
      <c r="E10" s="37"/>
      <c r="F10" s="37"/>
      <c r="G10" s="37"/>
      <c r="H10" s="37"/>
      <c r="I10" s="40"/>
    </row>
    <row r="11" spans="1:9" ht="16.5" customHeight="1" x14ac:dyDescent="0.3">
      <c r="A11" s="58"/>
      <c r="C11" s="39">
        <f t="array" aca="1" ref="C11:I11" ca="1">Days+29+DATE(Calendar1Year,Calendar1MonthOption,1)-WEEKDAY(DATE(Calendar1Year,Calendar1MonthOption,1),WeekdayOption)</f>
        <v>44801</v>
      </c>
      <c r="D11" s="35">
        <f ca="1"/>
        <v>44802</v>
      </c>
      <c r="E11" s="35">
        <f ca="1"/>
        <v>44803</v>
      </c>
      <c r="F11" s="35">
        <f ca="1"/>
        <v>44804</v>
      </c>
      <c r="G11" s="34">
        <f ca="1"/>
        <v>44805</v>
      </c>
      <c r="H11" s="34">
        <f ca="1"/>
        <v>44806</v>
      </c>
      <c r="I11" s="22">
        <f ca="1"/>
        <v>44807</v>
      </c>
    </row>
    <row r="12" spans="1:9" ht="57" customHeight="1" x14ac:dyDescent="0.3">
      <c r="A12" s="58"/>
      <c r="C12" s="40" t="s">
        <v>41</v>
      </c>
      <c r="D12" s="37" t="s">
        <v>73</v>
      </c>
      <c r="E12" s="37"/>
      <c r="F12" s="37"/>
      <c r="G12" s="28"/>
      <c r="H12" s="28"/>
      <c r="I12" s="23"/>
    </row>
    <row r="13" spans="1:9" ht="16.5" customHeight="1" x14ac:dyDescent="0.3">
      <c r="A13" s="58"/>
      <c r="C13" s="20">
        <f t="array" aca="1" ref="C13:D13" ca="1">Days+36+DATE(Calendar1Year,Calendar1MonthOption,1)-WEEKDAY(DATE(Calendar1Year,Calendar1MonthOption,1),WeekdayOption)</f>
        <v>44808</v>
      </c>
      <c r="D13" s="34">
        <f ca="1"/>
        <v>44809</v>
      </c>
      <c r="E13" s="63" t="s">
        <v>0</v>
      </c>
      <c r="F13" s="63"/>
      <c r="G13" s="64"/>
      <c r="H13" s="64"/>
      <c r="I13" s="64"/>
    </row>
    <row r="14" spans="1:9" ht="63.75" customHeight="1" x14ac:dyDescent="0.3">
      <c r="A14" s="58"/>
      <c r="C14" s="21"/>
      <c r="D14" s="28"/>
      <c r="E14" s="59" t="s">
        <v>33</v>
      </c>
      <c r="F14" s="59"/>
      <c r="G14" s="59"/>
      <c r="H14" s="59"/>
      <c r="I14" s="59"/>
    </row>
    <row r="15" spans="1:9" ht="54" customHeight="1" x14ac:dyDescent="0.3">
      <c r="A15" s="17" t="s">
        <v>21</v>
      </c>
      <c r="B15" s="7"/>
      <c r="C15" s="4">
        <f ca="1">YEAR(DATE(Calendar1Year,Calendar1MonthOption+1,1))</f>
        <v>2022</v>
      </c>
      <c r="D15" s="5" t="str">
        <f ca="1">TEXT(DATE(Calendar1Year,Calendar1MonthOption+1,1),"mmmm")</f>
        <v>September</v>
      </c>
      <c r="E15" s="11"/>
      <c r="F15" s="11"/>
      <c r="G15" s="11"/>
      <c r="H15" s="11"/>
      <c r="I15" s="7"/>
    </row>
    <row r="16" spans="1:9" s="6" customFormat="1" ht="14.25" customHeight="1" x14ac:dyDescent="0.3">
      <c r="A16" s="18" t="s">
        <v>3</v>
      </c>
      <c r="B16" s="12"/>
      <c r="C16" s="8" t="str">
        <f ca="1">UPPER(TEXT(C17,"dddd"))</f>
        <v>SUNDAY</v>
      </c>
      <c r="D16" s="9" t="str">
        <f t="shared" ref="D16:I16" ca="1" si="1">UPPER(TEXT(D17,"dddd"))</f>
        <v>MONDAY</v>
      </c>
      <c r="E16" s="8" t="str">
        <f t="shared" ca="1" si="1"/>
        <v>TUESDAY</v>
      </c>
      <c r="F16" s="9" t="str">
        <f t="shared" ca="1" si="1"/>
        <v>WEDNESDAY</v>
      </c>
      <c r="G16" s="8" t="str">
        <f t="shared" ca="1" si="1"/>
        <v>THURSDAY</v>
      </c>
      <c r="H16" s="9" t="str">
        <f t="shared" ca="1" si="1"/>
        <v>FRIDAY</v>
      </c>
      <c r="I16" s="8" t="str">
        <f t="shared" ca="1" si="1"/>
        <v>SATURDAY</v>
      </c>
    </row>
    <row r="17" spans="1:9" ht="16.5" customHeight="1" x14ac:dyDescent="0.3">
      <c r="A17" s="58" t="s">
        <v>80</v>
      </c>
      <c r="C17" s="20">
        <f t="array" aca="1" ref="C17:I17" ca="1">Days+1+DATE(Calendar2Year,Calendar2MonthOption,1)-WEEKDAY(DATE(Calendar2Year,Calendar2MonthOption,1),WeekdayOption)</f>
        <v>44801</v>
      </c>
      <c r="D17" s="27">
        <f ca="1"/>
        <v>44802</v>
      </c>
      <c r="E17" s="20">
        <f ca="1"/>
        <v>44803</v>
      </c>
      <c r="F17" s="39">
        <f ca="1"/>
        <v>44804</v>
      </c>
      <c r="G17" s="35">
        <f ca="1"/>
        <v>44805</v>
      </c>
      <c r="H17" s="35">
        <f ca="1"/>
        <v>44806</v>
      </c>
      <c r="I17" s="39">
        <f ca="1"/>
        <v>44807</v>
      </c>
    </row>
    <row r="18" spans="1:9" ht="56.25" customHeight="1" x14ac:dyDescent="0.3">
      <c r="A18" s="58"/>
      <c r="C18" s="21" t="s">
        <v>41</v>
      </c>
      <c r="D18" s="28"/>
      <c r="E18" s="21"/>
      <c r="F18" s="40"/>
      <c r="G18" s="37"/>
      <c r="H18" s="37"/>
      <c r="I18" s="40"/>
    </row>
    <row r="19" spans="1:9" ht="16.5" customHeight="1" x14ac:dyDescent="0.3">
      <c r="A19" s="58"/>
      <c r="C19" s="20">
        <f t="array" aca="1" ref="C19:I19" ca="1">Days+8+DATE(Calendar2Year,Calendar2MonthOption,1)-WEEKDAY(DATE(Calendar2Year,Calendar2MonthOption,1),WeekdayOption)</f>
        <v>44808</v>
      </c>
      <c r="D19" s="41">
        <f ca="1"/>
        <v>44809</v>
      </c>
      <c r="E19" s="35">
        <f ca="1"/>
        <v>44810</v>
      </c>
      <c r="F19" s="35">
        <f ca="1"/>
        <v>44811</v>
      </c>
      <c r="G19" s="35">
        <f ca="1"/>
        <v>44812</v>
      </c>
      <c r="H19" s="35">
        <f ca="1"/>
        <v>44813</v>
      </c>
      <c r="I19" s="39">
        <f ca="1"/>
        <v>44814</v>
      </c>
    </row>
    <row r="20" spans="1:9" ht="56.25" customHeight="1" x14ac:dyDescent="0.3">
      <c r="A20" s="58"/>
      <c r="C20" s="21" t="s">
        <v>42</v>
      </c>
      <c r="D20" s="30" t="s">
        <v>4</v>
      </c>
      <c r="E20" s="37" t="s">
        <v>73</v>
      </c>
      <c r="F20" s="37"/>
      <c r="G20" s="37"/>
      <c r="H20" s="37"/>
      <c r="I20" s="40"/>
    </row>
    <row r="21" spans="1:9" ht="16.5" customHeight="1" x14ac:dyDescent="0.3">
      <c r="A21" s="58"/>
      <c r="C21" s="39">
        <f t="array" aca="1" ref="C21:I21" ca="1">Days+15+DATE(Calendar2Year,Calendar2MonthOption,1)-WEEKDAY(DATE(Calendar2Year,Calendar2MonthOption,1),WeekdayOption)</f>
        <v>44815</v>
      </c>
      <c r="D21" s="35">
        <f ca="1"/>
        <v>44816</v>
      </c>
      <c r="E21" s="35">
        <f ca="1"/>
        <v>44817</v>
      </c>
      <c r="F21" s="35">
        <f ca="1"/>
        <v>44818</v>
      </c>
      <c r="G21" s="35">
        <f ca="1"/>
        <v>44819</v>
      </c>
      <c r="H21" s="35">
        <f ca="1"/>
        <v>44820</v>
      </c>
      <c r="I21" s="39">
        <f ca="1"/>
        <v>44821</v>
      </c>
    </row>
    <row r="22" spans="1:9" ht="56.25" customHeight="1" x14ac:dyDescent="0.3">
      <c r="A22" s="58"/>
      <c r="C22" s="40" t="s">
        <v>43</v>
      </c>
      <c r="D22" s="37" t="s">
        <v>73</v>
      </c>
      <c r="E22" s="37"/>
      <c r="F22" s="37"/>
      <c r="G22" s="37"/>
      <c r="H22" s="37"/>
      <c r="I22" s="40"/>
    </row>
    <row r="23" spans="1:9" ht="16.5" customHeight="1" x14ac:dyDescent="0.3">
      <c r="A23" s="58"/>
      <c r="C23" s="39">
        <f t="array" aca="1" ref="C23:I23" ca="1">Days+22+DATE(Calendar2Year,Calendar2MonthOption,1)-WEEKDAY(DATE(Calendar2Year,Calendar2MonthOption,1),WeekdayOption)</f>
        <v>44822</v>
      </c>
      <c r="D23" s="35">
        <f ca="1"/>
        <v>44823</v>
      </c>
      <c r="E23" s="35">
        <f ca="1"/>
        <v>44824</v>
      </c>
      <c r="F23" s="35">
        <f ca="1"/>
        <v>44825</v>
      </c>
      <c r="G23" s="35">
        <f ca="1"/>
        <v>44826</v>
      </c>
      <c r="H23" s="35">
        <f ca="1"/>
        <v>44827</v>
      </c>
      <c r="I23" s="39">
        <f ca="1"/>
        <v>44828</v>
      </c>
    </row>
    <row r="24" spans="1:9" ht="56.25" customHeight="1" x14ac:dyDescent="0.3">
      <c r="A24" s="58"/>
      <c r="C24" s="40" t="s">
        <v>44</v>
      </c>
      <c r="D24" s="37" t="s">
        <v>73</v>
      </c>
      <c r="E24" s="49" t="s">
        <v>34</v>
      </c>
      <c r="F24" s="49"/>
      <c r="G24" s="49"/>
      <c r="H24" s="49"/>
      <c r="I24" s="40"/>
    </row>
    <row r="25" spans="1:9" ht="16.5" customHeight="1" x14ac:dyDescent="0.3">
      <c r="A25" s="58"/>
      <c r="C25" s="39">
        <f t="array" aca="1" ref="C25:I25" ca="1">Days+29+DATE(Calendar2Year,Calendar2MonthOption,1)-WEEKDAY(DATE(Calendar2Year,Calendar2MonthOption,1),WeekdayOption)</f>
        <v>44829</v>
      </c>
      <c r="D25" s="35">
        <f ca="1"/>
        <v>44830</v>
      </c>
      <c r="E25" s="35">
        <f ca="1"/>
        <v>44831</v>
      </c>
      <c r="F25" s="35">
        <f ca="1"/>
        <v>44832</v>
      </c>
      <c r="G25" s="35">
        <f ca="1"/>
        <v>44833</v>
      </c>
      <c r="H25" s="35">
        <f ca="1"/>
        <v>44834</v>
      </c>
      <c r="I25" s="39">
        <f ca="1"/>
        <v>44835</v>
      </c>
    </row>
    <row r="26" spans="1:9" ht="57" customHeight="1" x14ac:dyDescent="0.3">
      <c r="A26" s="58"/>
      <c r="C26" s="40" t="s">
        <v>45</v>
      </c>
      <c r="D26" s="49" t="s">
        <v>34</v>
      </c>
      <c r="E26" s="49"/>
      <c r="F26" s="49"/>
      <c r="G26" s="49"/>
      <c r="H26" s="49"/>
      <c r="I26" s="42" t="s">
        <v>5</v>
      </c>
    </row>
    <row r="27" spans="1:9" ht="16.5" customHeight="1" x14ac:dyDescent="0.3">
      <c r="A27" s="58"/>
      <c r="C27" s="20">
        <f t="array" aca="1" ref="C27:D27" ca="1">Days+36+DATE(Calendar2Year,Calendar2MonthOption,1)-WEEKDAY(DATE(Calendar2Year,Calendar2MonthOption,1),WeekdayOption)</f>
        <v>44836</v>
      </c>
      <c r="D27" s="34">
        <f ca="1"/>
        <v>44837</v>
      </c>
      <c r="E27" s="60" t="s">
        <v>0</v>
      </c>
      <c r="F27" s="60"/>
      <c r="G27" s="60"/>
      <c r="H27" s="60"/>
      <c r="I27" s="65"/>
    </row>
    <row r="28" spans="1:9" ht="63.75" customHeight="1" x14ac:dyDescent="0.3">
      <c r="A28" s="58"/>
      <c r="C28" s="21"/>
      <c r="D28" s="21"/>
      <c r="E28" s="59" t="s">
        <v>29</v>
      </c>
      <c r="F28" s="59"/>
      <c r="G28" s="59"/>
      <c r="H28" s="59"/>
      <c r="I28" s="59"/>
    </row>
    <row r="29" spans="1:9" ht="54" customHeight="1" x14ac:dyDescent="0.3">
      <c r="A29" s="17" t="s">
        <v>21</v>
      </c>
      <c r="B29" s="7"/>
      <c r="C29" s="4">
        <f ca="1">YEAR(DATE(Calendar2Year,Calendar2MonthOption+1,1))</f>
        <v>2022</v>
      </c>
      <c r="D29" s="5" t="str">
        <f ca="1">TEXT(DATE(Calendar2Year,Calendar2MonthOption+1,1),"mmmm")</f>
        <v>October</v>
      </c>
      <c r="E29" s="11"/>
      <c r="F29" s="11"/>
      <c r="G29" s="11"/>
      <c r="H29" s="11"/>
      <c r="I29" s="7"/>
    </row>
    <row r="30" spans="1:9" s="6" customFormat="1" ht="14.25" customHeight="1" x14ac:dyDescent="0.3">
      <c r="A30" s="18" t="s">
        <v>3</v>
      </c>
      <c r="B30" s="12"/>
      <c r="C30" s="8" t="str">
        <f ca="1">UPPER(TEXT(C31,"dddd"))</f>
        <v>SUNDAY</v>
      </c>
      <c r="D30" s="9" t="str">
        <f t="shared" ref="D30" ca="1" si="2">UPPER(TEXT(D31,"dddd"))</f>
        <v>MONDAY</v>
      </c>
      <c r="E30" s="8" t="str">
        <f t="shared" ref="E30" ca="1" si="3">UPPER(TEXT(E31,"dddd"))</f>
        <v>TUESDAY</v>
      </c>
      <c r="F30" s="9" t="str">
        <f t="shared" ref="F30" ca="1" si="4">UPPER(TEXT(F31,"dddd"))</f>
        <v>WEDNESDAY</v>
      </c>
      <c r="G30" s="8" t="str">
        <f t="shared" ref="G30" ca="1" si="5">UPPER(TEXT(G31,"dddd"))</f>
        <v>THURSDAY</v>
      </c>
      <c r="H30" s="9" t="str">
        <f t="shared" ref="H30" ca="1" si="6">UPPER(TEXT(H31,"dddd"))</f>
        <v>FRIDAY</v>
      </c>
      <c r="I30" s="8" t="str">
        <f t="shared" ref="I30" ca="1" si="7">UPPER(TEXT(I31,"dddd"))</f>
        <v>SATURDAY</v>
      </c>
    </row>
    <row r="31" spans="1:9" ht="16.5" customHeight="1" x14ac:dyDescent="0.3">
      <c r="A31" s="58" t="s">
        <v>81</v>
      </c>
      <c r="C31" s="20">
        <f t="array" aca="1" ref="C31:I31" ca="1">Days+1+DATE(Calendar3Year,Calendar3MonthOption,1)-WEEKDAY(DATE(Calendar3Year,Calendar3MonthOption,1),WeekdayOption)</f>
        <v>44829</v>
      </c>
      <c r="D31" s="20">
        <f ca="1"/>
        <v>44830</v>
      </c>
      <c r="E31" s="20">
        <f ca="1"/>
        <v>44831</v>
      </c>
      <c r="F31" s="20">
        <f ca="1"/>
        <v>44832</v>
      </c>
      <c r="G31" s="20">
        <f ca="1"/>
        <v>44833</v>
      </c>
      <c r="H31" s="20">
        <f ca="1"/>
        <v>44834</v>
      </c>
      <c r="I31" s="22">
        <f ca="1"/>
        <v>44835</v>
      </c>
    </row>
    <row r="32" spans="1:9" ht="56.25" customHeight="1" x14ac:dyDescent="0.3">
      <c r="A32" s="58"/>
      <c r="C32" s="21"/>
      <c r="D32" s="21"/>
      <c r="E32" s="21"/>
      <c r="F32" s="21"/>
      <c r="G32" s="21"/>
      <c r="H32" s="21"/>
      <c r="I32" s="33"/>
    </row>
    <row r="33" spans="1:9" ht="16.5" customHeight="1" x14ac:dyDescent="0.3">
      <c r="A33" s="58"/>
      <c r="C33" s="39">
        <f t="array" aca="1" ref="C33:I33" ca="1">Days+8+DATE(Calendar3Year,Calendar3MonthOption,1)-WEEKDAY(DATE(Calendar3Year,Calendar3MonthOption,1),WeekdayOption)</f>
        <v>44836</v>
      </c>
      <c r="D33" s="35">
        <f ca="1"/>
        <v>44837</v>
      </c>
      <c r="E33" s="35">
        <f ca="1"/>
        <v>44838</v>
      </c>
      <c r="F33" s="47">
        <f ca="1"/>
        <v>44839</v>
      </c>
      <c r="G33" s="35">
        <f ca="1"/>
        <v>44840</v>
      </c>
      <c r="H33" s="35">
        <f ca="1"/>
        <v>44841</v>
      </c>
      <c r="I33" s="39">
        <f ca="1"/>
        <v>44842</v>
      </c>
    </row>
    <row r="34" spans="1:9" ht="56.25" customHeight="1" x14ac:dyDescent="0.3">
      <c r="A34" s="58"/>
      <c r="C34" s="40" t="s">
        <v>36</v>
      </c>
      <c r="D34" s="49" t="s">
        <v>34</v>
      </c>
      <c r="E34" s="36" t="s">
        <v>18</v>
      </c>
      <c r="F34" s="48" t="s">
        <v>16</v>
      </c>
      <c r="G34" s="38" t="s">
        <v>74</v>
      </c>
      <c r="H34" s="38"/>
      <c r="I34" s="40"/>
    </row>
    <row r="35" spans="1:9" ht="16.5" customHeight="1" x14ac:dyDescent="0.3">
      <c r="A35" s="58"/>
      <c r="C35" s="39">
        <f t="array" aca="1" ref="C35:I35" ca="1">Days+15+DATE(Calendar3Year,Calendar3MonthOption,1)-WEEKDAY(DATE(Calendar3Year,Calendar3MonthOption,1),WeekdayOption)</f>
        <v>44843</v>
      </c>
      <c r="D35" s="35">
        <f ca="1"/>
        <v>44844</v>
      </c>
      <c r="E35" s="35">
        <f ca="1"/>
        <v>44845</v>
      </c>
      <c r="F35" s="35">
        <f ca="1"/>
        <v>44846</v>
      </c>
      <c r="G35" s="35">
        <f ca="1"/>
        <v>44847</v>
      </c>
      <c r="H35" s="35">
        <f ca="1"/>
        <v>44848</v>
      </c>
      <c r="I35" s="39">
        <f ca="1"/>
        <v>44849</v>
      </c>
    </row>
    <row r="36" spans="1:9" ht="56.25" customHeight="1" x14ac:dyDescent="0.3">
      <c r="A36" s="58"/>
      <c r="C36" s="40" t="s">
        <v>46</v>
      </c>
      <c r="D36" s="38" t="s">
        <v>74</v>
      </c>
      <c r="E36" s="38"/>
      <c r="F36" s="38"/>
      <c r="G36" s="38"/>
      <c r="H36" s="38"/>
      <c r="I36" s="40"/>
    </row>
    <row r="37" spans="1:9" ht="16.5" customHeight="1" x14ac:dyDescent="0.3">
      <c r="A37" s="58"/>
      <c r="C37" s="39">
        <f t="array" aca="1" ref="C37:I37" ca="1">Days+22+DATE(Calendar3Year,Calendar3MonthOption,1)-WEEKDAY(DATE(Calendar3Year,Calendar3MonthOption,1),WeekdayOption)</f>
        <v>44850</v>
      </c>
      <c r="D37" s="35">
        <f ca="1"/>
        <v>44851</v>
      </c>
      <c r="E37" s="35">
        <f ca="1"/>
        <v>44852</v>
      </c>
      <c r="F37" s="35">
        <f ca="1"/>
        <v>44853</v>
      </c>
      <c r="G37" s="35">
        <f ca="1"/>
        <v>44854</v>
      </c>
      <c r="H37" s="35">
        <f ca="1"/>
        <v>44855</v>
      </c>
      <c r="I37" s="39">
        <f ca="1"/>
        <v>44856</v>
      </c>
    </row>
    <row r="38" spans="1:9" ht="56.25" customHeight="1" x14ac:dyDescent="0.3">
      <c r="A38" s="58"/>
      <c r="C38" s="40" t="s">
        <v>47</v>
      </c>
      <c r="D38" s="38" t="s">
        <v>74</v>
      </c>
      <c r="E38" s="38"/>
      <c r="F38" s="38"/>
      <c r="G38" s="38"/>
      <c r="H38" s="38"/>
      <c r="I38" s="40"/>
    </row>
    <row r="39" spans="1:9" ht="16.5" customHeight="1" x14ac:dyDescent="0.3">
      <c r="A39" s="58"/>
      <c r="C39" s="39">
        <f t="array" aca="1" ref="C39:I39" ca="1">Days+29+DATE(Calendar3Year,Calendar3MonthOption,1)-WEEKDAY(DATE(Calendar3Year,Calendar3MonthOption,1),WeekdayOption)</f>
        <v>44857</v>
      </c>
      <c r="D39" s="35">
        <f ca="1"/>
        <v>44858</v>
      </c>
      <c r="E39" s="35">
        <f ca="1"/>
        <v>44859</v>
      </c>
      <c r="F39" s="35">
        <f ca="1"/>
        <v>44860</v>
      </c>
      <c r="G39" s="35">
        <f ca="1"/>
        <v>44861</v>
      </c>
      <c r="H39" s="35">
        <f ca="1"/>
        <v>44862</v>
      </c>
      <c r="I39" s="39">
        <f ca="1"/>
        <v>44863</v>
      </c>
    </row>
    <row r="40" spans="1:9" ht="57" customHeight="1" x14ac:dyDescent="0.3">
      <c r="A40" s="58"/>
      <c r="C40" s="40" t="s">
        <v>48</v>
      </c>
      <c r="D40" s="38" t="s">
        <v>74</v>
      </c>
      <c r="E40" s="38"/>
      <c r="F40" s="38"/>
      <c r="G40" s="38"/>
      <c r="H40" s="38"/>
      <c r="I40" s="43"/>
    </row>
    <row r="41" spans="1:9" ht="16.5" customHeight="1" x14ac:dyDescent="0.3">
      <c r="A41" s="58"/>
      <c r="C41" s="39">
        <f t="array" aca="1" ref="C41:D41" ca="1">Days+36+DATE(Calendar3Year,Calendar3MonthOption,1)-WEEKDAY(DATE(Calendar3Year,Calendar3MonthOption,1),WeekdayOption)</f>
        <v>44864</v>
      </c>
      <c r="D41" s="35">
        <f ca="1"/>
        <v>44865</v>
      </c>
      <c r="E41" s="66" t="s">
        <v>0</v>
      </c>
      <c r="F41" s="60"/>
      <c r="G41" s="60"/>
      <c r="H41" s="60"/>
      <c r="I41" s="65"/>
    </row>
    <row r="42" spans="1:9" ht="63.75" customHeight="1" x14ac:dyDescent="0.3">
      <c r="A42" s="58"/>
      <c r="C42" s="40" t="s">
        <v>49</v>
      </c>
      <c r="D42" s="38" t="s">
        <v>74</v>
      </c>
      <c r="E42" s="59" t="s">
        <v>28</v>
      </c>
      <c r="F42" s="59"/>
      <c r="G42" s="59"/>
      <c r="H42" s="59"/>
      <c r="I42" s="59"/>
    </row>
    <row r="43" spans="1:9" ht="54" customHeight="1" x14ac:dyDescent="0.3">
      <c r="A43" s="17" t="s">
        <v>21</v>
      </c>
      <c r="B43" s="7"/>
      <c r="C43" s="4">
        <f ca="1">YEAR(DATE(Calendar3Year,Calendar3MonthOption+1,1))</f>
        <v>2022</v>
      </c>
      <c r="D43" s="5" t="str">
        <f ca="1">TEXT(DATE(Calendar3Year,Calendar3MonthOption+1,1),"mmmm")</f>
        <v>November</v>
      </c>
      <c r="E43" s="11"/>
      <c r="F43" s="11"/>
      <c r="G43" s="11"/>
      <c r="H43" s="11"/>
      <c r="I43" s="7"/>
    </row>
    <row r="44" spans="1:9" s="6" customFormat="1" ht="14.25" customHeight="1" x14ac:dyDescent="0.3">
      <c r="A44" s="18" t="s">
        <v>3</v>
      </c>
      <c r="B44" s="12"/>
      <c r="C44" s="8" t="str">
        <f ca="1">UPPER(TEXT(C45,"dddd"))</f>
        <v>SUNDAY</v>
      </c>
      <c r="D44" s="9" t="str">
        <f t="shared" ref="D44" ca="1" si="8">UPPER(TEXT(D45,"dddd"))</f>
        <v>MONDAY</v>
      </c>
      <c r="E44" s="8" t="str">
        <f t="shared" ref="E44" ca="1" si="9">UPPER(TEXT(E45,"dddd"))</f>
        <v>TUESDAY</v>
      </c>
      <c r="F44" s="9" t="str">
        <f t="shared" ref="F44" ca="1" si="10">UPPER(TEXT(F45,"dddd"))</f>
        <v>WEDNESDAY</v>
      </c>
      <c r="G44" s="8" t="str">
        <f t="shared" ref="G44" ca="1" si="11">UPPER(TEXT(G45,"dddd"))</f>
        <v>THURSDAY</v>
      </c>
      <c r="H44" s="9" t="str">
        <f t="shared" ref="H44" ca="1" si="12">UPPER(TEXT(H45,"dddd"))</f>
        <v>FRIDAY</v>
      </c>
      <c r="I44" s="8" t="str">
        <f t="shared" ref="I44" ca="1" si="13">UPPER(TEXT(I45,"dddd"))</f>
        <v>SATURDAY</v>
      </c>
    </row>
    <row r="45" spans="1:9" ht="16.5" customHeight="1" x14ac:dyDescent="0.3">
      <c r="A45" s="58" t="s">
        <v>82</v>
      </c>
      <c r="C45" s="20">
        <f t="array" aca="1" ref="C45:I45" ca="1">Days+1+DATE(Calendar4Year,Calendar4MonthOption,1)-WEEKDAY(DATE(Calendar4Year,Calendar4MonthOption,1),WeekdayOption)</f>
        <v>44864</v>
      </c>
      <c r="D45" s="39">
        <f ca="1"/>
        <v>44865</v>
      </c>
      <c r="E45" s="35">
        <f ca="1"/>
        <v>44866</v>
      </c>
      <c r="F45" s="35">
        <f ca="1"/>
        <v>44867</v>
      </c>
      <c r="G45" s="35">
        <f ca="1"/>
        <v>44868</v>
      </c>
      <c r="H45" s="35">
        <f ca="1"/>
        <v>44869</v>
      </c>
      <c r="I45" s="39">
        <f ca="1"/>
        <v>44870</v>
      </c>
    </row>
    <row r="46" spans="1:9" ht="56.25" customHeight="1" x14ac:dyDescent="0.3">
      <c r="A46" s="58"/>
      <c r="C46" s="21" t="s">
        <v>49</v>
      </c>
      <c r="D46" s="40"/>
      <c r="E46" s="38" t="s">
        <v>74</v>
      </c>
      <c r="F46" s="38"/>
      <c r="G46" s="49" t="s">
        <v>34</v>
      </c>
      <c r="H46" s="49"/>
      <c r="I46" s="42" t="s">
        <v>6</v>
      </c>
    </row>
    <row r="47" spans="1:9" ht="16.5" customHeight="1" x14ac:dyDescent="0.3">
      <c r="A47" s="58"/>
      <c r="C47" s="39">
        <f t="array" aca="1" ref="C47:I47" ca="1">Days+8+DATE(Calendar4Year,Calendar4MonthOption,1)-WEEKDAY(DATE(Calendar4Year,Calendar4MonthOption,1),WeekdayOption)</f>
        <v>44871</v>
      </c>
      <c r="D47" s="35">
        <f ca="1"/>
        <v>44872</v>
      </c>
      <c r="E47" s="35">
        <f ca="1"/>
        <v>44873</v>
      </c>
      <c r="F47" s="35">
        <f ca="1"/>
        <v>44874</v>
      </c>
      <c r="G47" s="35">
        <f ca="1"/>
        <v>44875</v>
      </c>
      <c r="H47" s="35">
        <f ca="1"/>
        <v>44876</v>
      </c>
      <c r="I47" s="39">
        <f ca="1"/>
        <v>44877</v>
      </c>
    </row>
    <row r="48" spans="1:9" ht="56.25" customHeight="1" x14ac:dyDescent="0.3">
      <c r="A48" s="58"/>
      <c r="C48" s="40" t="s">
        <v>37</v>
      </c>
      <c r="D48" s="56" t="s">
        <v>75</v>
      </c>
      <c r="E48" s="37"/>
      <c r="F48" s="37"/>
      <c r="G48" s="37"/>
      <c r="H48" s="37"/>
      <c r="I48" s="26"/>
    </row>
    <row r="49" spans="1:9" ht="16.5" customHeight="1" x14ac:dyDescent="0.3">
      <c r="A49" s="58"/>
      <c r="C49" s="39">
        <f t="array" aca="1" ref="C49:I49" ca="1">Days+15+DATE(Calendar4Year,Calendar4MonthOption,1)-WEEKDAY(DATE(Calendar4Year,Calendar4MonthOption,1),WeekdayOption)</f>
        <v>44878</v>
      </c>
      <c r="D49" s="35">
        <f ca="1"/>
        <v>44879</v>
      </c>
      <c r="E49" s="35">
        <f ca="1"/>
        <v>44880</v>
      </c>
      <c r="F49" s="35">
        <f ca="1"/>
        <v>44881</v>
      </c>
      <c r="G49" s="35">
        <f ca="1"/>
        <v>44882</v>
      </c>
      <c r="H49" s="35">
        <f ca="1"/>
        <v>44883</v>
      </c>
      <c r="I49" s="39">
        <f ca="1"/>
        <v>44884</v>
      </c>
    </row>
    <row r="50" spans="1:9" ht="56.25" customHeight="1" x14ac:dyDescent="0.3">
      <c r="A50" s="58"/>
      <c r="C50" s="40" t="s">
        <v>50</v>
      </c>
      <c r="D50" s="56" t="s">
        <v>75</v>
      </c>
      <c r="E50" s="37"/>
      <c r="F50" s="37"/>
      <c r="G50" s="37"/>
      <c r="H50" s="37"/>
      <c r="I50" s="40"/>
    </row>
    <row r="51" spans="1:9" ht="16.5" customHeight="1" x14ac:dyDescent="0.3">
      <c r="A51" s="58"/>
      <c r="C51" s="20">
        <f t="array" aca="1" ref="C51:I51" ca="1">Days+22+DATE(Calendar4Year,Calendar4MonthOption,1)-WEEKDAY(DATE(Calendar4Year,Calendar4MonthOption,1),WeekdayOption)</f>
        <v>44885</v>
      </c>
      <c r="D51" s="44">
        <f ca="1"/>
        <v>44886</v>
      </c>
      <c r="E51" s="44">
        <f ca="1"/>
        <v>44887</v>
      </c>
      <c r="F51" s="44">
        <f ca="1"/>
        <v>44888</v>
      </c>
      <c r="G51" s="44">
        <f ca="1"/>
        <v>44889</v>
      </c>
      <c r="H51" s="44">
        <f ca="1"/>
        <v>44890</v>
      </c>
      <c r="I51" s="22">
        <f ca="1"/>
        <v>44891</v>
      </c>
    </row>
    <row r="52" spans="1:9" ht="56.25" customHeight="1" x14ac:dyDescent="0.3">
      <c r="A52" s="58"/>
      <c r="C52" s="21"/>
      <c r="D52" s="68" t="s">
        <v>72</v>
      </c>
      <c r="E52" s="69"/>
      <c r="F52" s="69"/>
      <c r="G52" s="70"/>
      <c r="H52" s="71"/>
      <c r="I52" s="23"/>
    </row>
    <row r="53" spans="1:9" ht="16.5" customHeight="1" x14ac:dyDescent="0.3">
      <c r="A53" s="58"/>
      <c r="C53" s="39">
        <f t="array" aca="1" ref="C53:I53" ca="1">Days+29+DATE(Calendar4Year,Calendar4MonthOption,1)-WEEKDAY(DATE(Calendar4Year,Calendar4MonthOption,1),WeekdayOption)</f>
        <v>44892</v>
      </c>
      <c r="D53" s="35">
        <f ca="1"/>
        <v>44893</v>
      </c>
      <c r="E53" s="35">
        <f ca="1"/>
        <v>44894</v>
      </c>
      <c r="F53" s="35">
        <f ca="1"/>
        <v>44895</v>
      </c>
      <c r="G53" s="20">
        <f ca="1"/>
        <v>44896</v>
      </c>
      <c r="H53" s="20">
        <f ca="1"/>
        <v>44897</v>
      </c>
      <c r="I53" s="22">
        <f ca="1"/>
        <v>44898</v>
      </c>
    </row>
    <row r="54" spans="1:9" ht="57" customHeight="1" x14ac:dyDescent="0.3">
      <c r="A54" s="58"/>
      <c r="C54" s="40" t="s">
        <v>51</v>
      </c>
      <c r="D54" s="56" t="s">
        <v>75</v>
      </c>
      <c r="E54" s="37"/>
      <c r="F54" s="37"/>
      <c r="G54" s="21"/>
      <c r="H54" s="21"/>
      <c r="I54" s="24"/>
    </row>
    <row r="55" spans="1:9" ht="16.5" customHeight="1" x14ac:dyDescent="0.3">
      <c r="A55" s="58"/>
      <c r="C55" s="20">
        <f t="array" aca="1" ref="C55:D55" ca="1">Days+36+DATE(Calendar4Year,Calendar4MonthOption,1)-WEEKDAY(DATE(Calendar4Year,Calendar4MonthOption,1),WeekdayOption)</f>
        <v>44899</v>
      </c>
      <c r="D55" s="34">
        <f ca="1"/>
        <v>44900</v>
      </c>
      <c r="E55" s="60" t="s">
        <v>0</v>
      </c>
      <c r="F55" s="60"/>
      <c r="G55" s="61"/>
      <c r="H55" s="61"/>
      <c r="I55" s="61"/>
    </row>
    <row r="56" spans="1:9" ht="63.75" customHeight="1" x14ac:dyDescent="0.3">
      <c r="A56" s="58"/>
      <c r="C56" s="21"/>
      <c r="D56" s="21"/>
      <c r="E56" s="59" t="s">
        <v>27</v>
      </c>
      <c r="F56" s="59"/>
      <c r="G56" s="59"/>
      <c r="H56" s="59"/>
      <c r="I56" s="59"/>
    </row>
    <row r="57" spans="1:9" ht="54" customHeight="1" x14ac:dyDescent="0.3">
      <c r="A57" s="17" t="s">
        <v>21</v>
      </c>
      <c r="B57" s="7"/>
      <c r="C57" s="4">
        <f ca="1">YEAR(DATE(Calendar4Year,Calendar4MonthOption+1,1))</f>
        <v>2022</v>
      </c>
      <c r="D57" s="5" t="str">
        <f ca="1">TEXT(DATE(Calendar4Year,Calendar4MonthOption+1,1),"mmmm")</f>
        <v>December</v>
      </c>
      <c r="E57" s="11"/>
      <c r="F57" s="11"/>
      <c r="G57" s="11"/>
      <c r="H57" s="11"/>
      <c r="I57" s="7"/>
    </row>
    <row r="58" spans="1:9" s="6" customFormat="1" ht="14.25" customHeight="1" x14ac:dyDescent="0.3">
      <c r="A58" s="18" t="s">
        <v>3</v>
      </c>
      <c r="B58" s="12"/>
      <c r="C58" s="8" t="str">
        <f ca="1">UPPER(TEXT(C59,"dddd"))</f>
        <v>SUNDAY</v>
      </c>
      <c r="D58" s="9" t="str">
        <f t="shared" ref="D58" ca="1" si="14">UPPER(TEXT(D59,"dddd"))</f>
        <v>MONDAY</v>
      </c>
      <c r="E58" s="8" t="str">
        <f t="shared" ref="E58" ca="1" si="15">UPPER(TEXT(E59,"dddd"))</f>
        <v>TUESDAY</v>
      </c>
      <c r="F58" s="9" t="str">
        <f t="shared" ref="F58" ca="1" si="16">UPPER(TEXT(F59,"dddd"))</f>
        <v>WEDNESDAY</v>
      </c>
      <c r="G58" s="8" t="str">
        <f t="shared" ref="G58" ca="1" si="17">UPPER(TEXT(G59,"dddd"))</f>
        <v>THURSDAY</v>
      </c>
      <c r="H58" s="9" t="str">
        <f t="shared" ref="H58" ca="1" si="18">UPPER(TEXT(H59,"dddd"))</f>
        <v>FRIDAY</v>
      </c>
      <c r="I58" s="8" t="str">
        <f t="shared" ref="I58" ca="1" si="19">UPPER(TEXT(I59,"dddd"))</f>
        <v>SATURDAY</v>
      </c>
    </row>
    <row r="59" spans="1:9" ht="16.5" customHeight="1" x14ac:dyDescent="0.3">
      <c r="A59" s="58" t="s">
        <v>82</v>
      </c>
      <c r="C59" s="20">
        <f t="array" aca="1" ref="C59:I59" ca="1">Days+1+DATE(Calendar5Year,Calendar5MonthOption,1)-WEEKDAY(DATE(Calendar5Year,Calendar5MonthOption,1),WeekdayOption)</f>
        <v>44892</v>
      </c>
      <c r="D59" s="20">
        <f ca="1"/>
        <v>44893</v>
      </c>
      <c r="E59" s="20">
        <f ca="1"/>
        <v>44894</v>
      </c>
      <c r="F59" s="39">
        <f ca="1"/>
        <v>44895</v>
      </c>
      <c r="G59" s="35">
        <f ca="1"/>
        <v>44896</v>
      </c>
      <c r="H59" s="35">
        <f ca="1"/>
        <v>44897</v>
      </c>
      <c r="I59" s="39">
        <f ca="1"/>
        <v>44898</v>
      </c>
    </row>
    <row r="60" spans="1:9" ht="56.25" customHeight="1" x14ac:dyDescent="0.3">
      <c r="A60" s="58"/>
      <c r="C60" s="21" t="s">
        <v>51</v>
      </c>
      <c r="D60" s="21"/>
      <c r="E60" s="21"/>
      <c r="F60" s="40"/>
      <c r="G60" s="56" t="s">
        <v>75</v>
      </c>
      <c r="H60" s="37"/>
      <c r="I60" s="40"/>
    </row>
    <row r="61" spans="1:9" ht="16.5" customHeight="1" x14ac:dyDescent="0.3">
      <c r="A61" s="58"/>
      <c r="C61" s="39">
        <f t="array" aca="1" ref="C61:I61" ca="1">Days+8+DATE(Calendar5Year,Calendar5MonthOption,1)-WEEKDAY(DATE(Calendar5Year,Calendar5MonthOption,1),WeekdayOption)</f>
        <v>44899</v>
      </c>
      <c r="D61" s="35">
        <f ca="1"/>
        <v>44900</v>
      </c>
      <c r="E61" s="35">
        <f ca="1"/>
        <v>44901</v>
      </c>
      <c r="F61" s="35">
        <f ca="1"/>
        <v>44902</v>
      </c>
      <c r="G61" s="35">
        <f ca="1"/>
        <v>44903</v>
      </c>
      <c r="H61" s="35">
        <f ca="1"/>
        <v>44904</v>
      </c>
      <c r="I61" s="39">
        <f ca="1"/>
        <v>44905</v>
      </c>
    </row>
    <row r="62" spans="1:9" ht="56.25" customHeight="1" x14ac:dyDescent="0.3">
      <c r="A62" s="58"/>
      <c r="C62" s="40" t="s">
        <v>52</v>
      </c>
      <c r="D62" s="56" t="s">
        <v>75</v>
      </c>
      <c r="E62" s="37"/>
      <c r="F62" s="37"/>
      <c r="G62" s="37"/>
      <c r="H62" s="37"/>
      <c r="I62" s="40"/>
    </row>
    <row r="63" spans="1:9" ht="16.5" customHeight="1" x14ac:dyDescent="0.3">
      <c r="A63" s="58"/>
      <c r="C63" s="39">
        <f t="array" aca="1" ref="C63:I63" ca="1">Days+15+DATE(Calendar5Year,Calendar5MonthOption,1)-WEEKDAY(DATE(Calendar5Year,Calendar5MonthOption,1),WeekdayOption)</f>
        <v>44906</v>
      </c>
      <c r="D63" s="35">
        <f ca="1"/>
        <v>44907</v>
      </c>
      <c r="E63" s="35">
        <f ca="1"/>
        <v>44908</v>
      </c>
      <c r="F63" s="35">
        <f ca="1"/>
        <v>44909</v>
      </c>
      <c r="G63" s="35">
        <f ca="1"/>
        <v>44910</v>
      </c>
      <c r="H63" s="35">
        <f ca="1"/>
        <v>44911</v>
      </c>
      <c r="I63" s="39">
        <f ca="1"/>
        <v>44912</v>
      </c>
    </row>
    <row r="64" spans="1:9" ht="56.25" customHeight="1" x14ac:dyDescent="0.3">
      <c r="A64" s="58"/>
      <c r="C64" s="40" t="s">
        <v>53</v>
      </c>
      <c r="D64" s="49" t="s">
        <v>34</v>
      </c>
      <c r="E64" s="49"/>
      <c r="F64" s="49"/>
      <c r="G64" s="49"/>
      <c r="H64" s="49"/>
      <c r="I64" s="40"/>
    </row>
    <row r="65" spans="1:9" ht="16.5" customHeight="1" x14ac:dyDescent="0.3">
      <c r="A65" s="58"/>
      <c r="C65" s="39">
        <f t="array" aca="1" ref="C65:I65" ca="1">Days+22+DATE(Calendar5Year,Calendar5MonthOption,1)-WEEKDAY(DATE(Calendar5Year,Calendar5MonthOption,1),WeekdayOption)</f>
        <v>44913</v>
      </c>
      <c r="D65" s="35">
        <f ca="1"/>
        <v>44914</v>
      </c>
      <c r="E65" s="35">
        <f ca="1"/>
        <v>44915</v>
      </c>
      <c r="F65" s="35">
        <f ca="1"/>
        <v>44916</v>
      </c>
      <c r="G65" s="44">
        <f ca="1"/>
        <v>44917</v>
      </c>
      <c r="H65" s="44">
        <f ca="1"/>
        <v>44918</v>
      </c>
      <c r="I65" s="22">
        <f ca="1"/>
        <v>44919</v>
      </c>
    </row>
    <row r="66" spans="1:9" ht="56.25" customHeight="1" x14ac:dyDescent="0.3">
      <c r="A66" s="58"/>
      <c r="C66" s="40" t="s">
        <v>54</v>
      </c>
      <c r="D66" s="49" t="s">
        <v>34</v>
      </c>
      <c r="E66" s="49"/>
      <c r="F66" s="49"/>
      <c r="G66" s="42" t="s">
        <v>20</v>
      </c>
      <c r="H66" s="29" t="s">
        <v>9</v>
      </c>
      <c r="I66" s="24"/>
    </row>
    <row r="67" spans="1:9" ht="16.5" customHeight="1" x14ac:dyDescent="0.3">
      <c r="A67" s="58"/>
      <c r="C67" s="20">
        <f t="array" aca="1" ref="C67:I67" ca="1">Days+29+DATE(Calendar5Year,Calendar5MonthOption,1)-WEEKDAY(DATE(Calendar5Year,Calendar5MonthOption,1),WeekdayOption)</f>
        <v>44920</v>
      </c>
      <c r="D67" s="44">
        <f ca="1"/>
        <v>44921</v>
      </c>
      <c r="E67" s="44">
        <f ca="1"/>
        <v>44922</v>
      </c>
      <c r="F67" s="44">
        <f ca="1"/>
        <v>44923</v>
      </c>
      <c r="G67" s="13">
        <f ca="1"/>
        <v>44924</v>
      </c>
      <c r="H67" s="13">
        <f ca="1"/>
        <v>44925</v>
      </c>
      <c r="I67" s="22">
        <f ca="1"/>
        <v>44926</v>
      </c>
    </row>
    <row r="68" spans="1:9" ht="57" customHeight="1" x14ac:dyDescent="0.3">
      <c r="A68" s="58"/>
      <c r="C68" s="21"/>
      <c r="D68" s="68" t="s">
        <v>9</v>
      </c>
      <c r="E68" s="69"/>
      <c r="F68" s="69"/>
      <c r="G68" s="69"/>
      <c r="H68" s="72"/>
      <c r="I68" s="24"/>
    </row>
    <row r="69" spans="1:9" ht="16.5" customHeight="1" x14ac:dyDescent="0.3">
      <c r="A69" s="58"/>
      <c r="C69" s="20">
        <f t="array" aca="1" ref="C69:D69" ca="1">Days+36+DATE(Calendar5Year,Calendar5MonthOption,1)-WEEKDAY(DATE(Calendar5Year,Calendar5MonthOption,1),WeekdayOption)</f>
        <v>44927</v>
      </c>
      <c r="D69" s="20">
        <f ca="1"/>
        <v>44928</v>
      </c>
      <c r="E69" s="61" t="s">
        <v>0</v>
      </c>
      <c r="F69" s="61"/>
      <c r="G69" s="61"/>
      <c r="H69" s="61"/>
      <c r="I69" s="61"/>
    </row>
    <row r="70" spans="1:9" ht="63.75" customHeight="1" x14ac:dyDescent="0.3">
      <c r="A70" s="58"/>
      <c r="C70" s="21"/>
      <c r="D70" s="31"/>
      <c r="E70" s="59" t="s">
        <v>25</v>
      </c>
      <c r="F70" s="59"/>
      <c r="G70" s="59"/>
      <c r="H70" s="59"/>
      <c r="I70" s="59"/>
    </row>
    <row r="71" spans="1:9" ht="54" customHeight="1" x14ac:dyDescent="0.3">
      <c r="A71" s="17" t="s">
        <v>21</v>
      </c>
      <c r="B71" s="7"/>
      <c r="C71" s="4">
        <f ca="1">YEAR(DATE(Calendar5Year,Calendar5MonthOption+1,1))</f>
        <v>2023</v>
      </c>
      <c r="D71" s="5" t="str">
        <f ca="1">TEXT(DATE(Calendar5Year,Calendar5MonthOption+1,1),"mmmm")</f>
        <v>January</v>
      </c>
      <c r="E71" s="11"/>
      <c r="F71" s="11"/>
      <c r="G71" s="11"/>
      <c r="H71" s="11"/>
      <c r="I71" s="7"/>
    </row>
    <row r="72" spans="1:9" s="6" customFormat="1" ht="14.25" customHeight="1" x14ac:dyDescent="0.3">
      <c r="A72" s="18" t="s">
        <v>3</v>
      </c>
      <c r="B72" s="12"/>
      <c r="C72" s="8" t="str">
        <f ca="1">UPPER(TEXT(C73,"dddd"))</f>
        <v>SUNDAY</v>
      </c>
      <c r="D72" s="9" t="str">
        <f t="shared" ref="D72" ca="1" si="20">UPPER(TEXT(D73,"dddd"))</f>
        <v>MONDAY</v>
      </c>
      <c r="E72" s="8" t="str">
        <f t="shared" ref="E72" ca="1" si="21">UPPER(TEXT(E73,"dddd"))</f>
        <v>TUESDAY</v>
      </c>
      <c r="F72" s="9" t="str">
        <f t="shared" ref="F72" ca="1" si="22">UPPER(TEXT(F73,"dddd"))</f>
        <v>WEDNESDAY</v>
      </c>
      <c r="G72" s="8" t="str">
        <f t="shared" ref="G72" ca="1" si="23">UPPER(TEXT(G73,"dddd"))</f>
        <v>THURSDAY</v>
      </c>
      <c r="H72" s="9" t="str">
        <f t="shared" ref="H72" ca="1" si="24">UPPER(TEXT(H73,"dddd"))</f>
        <v>FRIDAY</v>
      </c>
      <c r="I72" s="8" t="str">
        <f t="shared" ref="I72" ca="1" si="25">UPPER(TEXT(I73,"dddd"))</f>
        <v>SATURDAY</v>
      </c>
    </row>
    <row r="73" spans="1:9" ht="16.5" customHeight="1" x14ac:dyDescent="0.3">
      <c r="A73" s="58" t="s">
        <v>83</v>
      </c>
      <c r="C73" s="20">
        <f t="array" aca="1" ref="C73:I73" ca="1">Days+1+DATE(Calendar6Year,Calendar6MonthOption,1)-WEEKDAY(DATE(Calendar6Year,Calendar6MonthOption,1),WeekdayOption)</f>
        <v>44927</v>
      </c>
      <c r="D73" s="13">
        <f ca="1"/>
        <v>44928</v>
      </c>
      <c r="E73" s="13">
        <f ca="1"/>
        <v>44929</v>
      </c>
      <c r="F73" s="13">
        <f ca="1"/>
        <v>44930</v>
      </c>
      <c r="G73" s="10">
        <f ca="1"/>
        <v>44931</v>
      </c>
      <c r="H73" s="10">
        <f ca="1"/>
        <v>44932</v>
      </c>
      <c r="I73" s="22">
        <f ca="1"/>
        <v>44933</v>
      </c>
    </row>
    <row r="74" spans="1:9" ht="56.25" customHeight="1" x14ac:dyDescent="0.3">
      <c r="A74" s="58"/>
      <c r="C74" s="21"/>
      <c r="D74" s="68" t="s">
        <v>9</v>
      </c>
      <c r="E74" s="69"/>
      <c r="F74" s="69"/>
      <c r="G74" s="16" t="s">
        <v>17</v>
      </c>
      <c r="H74" s="16" t="s">
        <v>18</v>
      </c>
      <c r="I74" s="23"/>
    </row>
    <row r="75" spans="1:9" ht="16.5" customHeight="1" x14ac:dyDescent="0.3">
      <c r="A75" s="58"/>
      <c r="C75" s="39">
        <f t="array" aca="1" ref="C75:I75" ca="1">Days+8+DATE(Calendar6Year,Calendar6MonthOption,1)-WEEKDAY(DATE(Calendar6Year,Calendar6MonthOption,1),WeekdayOption)</f>
        <v>44934</v>
      </c>
      <c r="D75" s="35">
        <f ca="1"/>
        <v>44935</v>
      </c>
      <c r="E75" s="35">
        <f ca="1"/>
        <v>44936</v>
      </c>
      <c r="F75" s="35">
        <f ca="1"/>
        <v>44937</v>
      </c>
      <c r="G75" s="35">
        <f ca="1"/>
        <v>44938</v>
      </c>
      <c r="H75" s="35">
        <f ca="1"/>
        <v>44939</v>
      </c>
      <c r="I75" s="39">
        <f ca="1"/>
        <v>44940</v>
      </c>
    </row>
    <row r="76" spans="1:9" ht="56.25" customHeight="1" x14ac:dyDescent="0.3">
      <c r="A76" s="58"/>
      <c r="C76" s="40" t="s">
        <v>38</v>
      </c>
      <c r="D76" s="38" t="s">
        <v>76</v>
      </c>
      <c r="E76" s="38"/>
      <c r="F76" s="38"/>
      <c r="G76" s="38"/>
      <c r="H76" s="38"/>
      <c r="I76" s="40"/>
    </row>
    <row r="77" spans="1:9" ht="16.5" customHeight="1" x14ac:dyDescent="0.3">
      <c r="A77" s="58"/>
      <c r="C77" s="20">
        <f t="array" aca="1" ref="C77:I77" ca="1">Days+15+DATE(Calendar6Year,Calendar6MonthOption,1)-WEEKDAY(DATE(Calendar6Year,Calendar6MonthOption,1),WeekdayOption)</f>
        <v>44941</v>
      </c>
      <c r="D77" s="45">
        <f ca="1"/>
        <v>44942</v>
      </c>
      <c r="E77" s="35">
        <f ca="1"/>
        <v>44943</v>
      </c>
      <c r="F77" s="35">
        <f ca="1"/>
        <v>44944</v>
      </c>
      <c r="G77" s="35">
        <f ca="1"/>
        <v>44945</v>
      </c>
      <c r="H77" s="35">
        <f ca="1"/>
        <v>44946</v>
      </c>
      <c r="I77" s="39">
        <f ca="1"/>
        <v>44947</v>
      </c>
    </row>
    <row r="78" spans="1:9" ht="56.25" customHeight="1" x14ac:dyDescent="0.3">
      <c r="A78" s="58"/>
      <c r="C78" s="21" t="s">
        <v>55</v>
      </c>
      <c r="D78" s="30" t="s">
        <v>10</v>
      </c>
      <c r="E78" s="38"/>
      <c r="F78" s="38"/>
      <c r="G78" s="38"/>
      <c r="H78" s="38"/>
      <c r="I78" s="40"/>
    </row>
    <row r="79" spans="1:9" ht="16.5" customHeight="1" x14ac:dyDescent="0.3">
      <c r="A79" s="58"/>
      <c r="C79" s="39">
        <f t="array" aca="1" ref="C79:I79" ca="1">Days+22+DATE(Calendar6Year,Calendar6MonthOption,1)-WEEKDAY(DATE(Calendar6Year,Calendar6MonthOption,1),WeekdayOption)</f>
        <v>44948</v>
      </c>
      <c r="D79" s="35">
        <f ca="1"/>
        <v>44949</v>
      </c>
      <c r="E79" s="35">
        <f ca="1"/>
        <v>44950</v>
      </c>
      <c r="F79" s="35">
        <f ca="1"/>
        <v>44951</v>
      </c>
      <c r="G79" s="35">
        <f ca="1"/>
        <v>44952</v>
      </c>
      <c r="H79" s="35">
        <f ca="1"/>
        <v>44953</v>
      </c>
      <c r="I79" s="39">
        <f ca="1"/>
        <v>44954</v>
      </c>
    </row>
    <row r="80" spans="1:9" ht="56.25" customHeight="1" x14ac:dyDescent="0.3">
      <c r="A80" s="58"/>
      <c r="C80" s="40" t="s">
        <v>56</v>
      </c>
      <c r="D80" s="38" t="s">
        <v>76</v>
      </c>
      <c r="E80" s="38"/>
      <c r="F80" s="38"/>
      <c r="G80" s="38"/>
      <c r="H80" s="38"/>
      <c r="I80" s="40"/>
    </row>
    <row r="81" spans="1:9" ht="16.5" customHeight="1" x14ac:dyDescent="0.3">
      <c r="A81" s="58"/>
      <c r="C81" s="39">
        <f t="array" aca="1" ref="C81:I81" ca="1">Days+29+DATE(Calendar6Year,Calendar6MonthOption,1)-WEEKDAY(DATE(Calendar6Year,Calendar6MonthOption,1),WeekdayOption)</f>
        <v>44955</v>
      </c>
      <c r="D81" s="35">
        <f ca="1"/>
        <v>44956</v>
      </c>
      <c r="E81" s="35">
        <f ca="1"/>
        <v>44957</v>
      </c>
      <c r="F81" s="34">
        <f ca="1"/>
        <v>44958</v>
      </c>
      <c r="G81" s="34">
        <f ca="1"/>
        <v>44959</v>
      </c>
      <c r="H81" s="34">
        <f ca="1"/>
        <v>44960</v>
      </c>
      <c r="I81" s="22">
        <f ca="1"/>
        <v>44961</v>
      </c>
    </row>
    <row r="82" spans="1:9" ht="57" customHeight="1" x14ac:dyDescent="0.3">
      <c r="A82" s="58"/>
      <c r="C82" s="40" t="s">
        <v>57</v>
      </c>
      <c r="D82" s="38" t="s">
        <v>76</v>
      </c>
      <c r="E82" s="38"/>
      <c r="F82" s="21"/>
      <c r="G82" s="21"/>
      <c r="H82" s="21"/>
      <c r="I82" s="23"/>
    </row>
    <row r="83" spans="1:9" ht="16.5" customHeight="1" x14ac:dyDescent="0.3">
      <c r="A83" s="58"/>
      <c r="C83" s="20">
        <f t="array" aca="1" ref="C83:D83" ca="1">Days+36+DATE(Calendar6Year,Calendar6MonthOption,1)-WEEKDAY(DATE(Calendar6Year,Calendar6MonthOption,1),WeekdayOption)</f>
        <v>44962</v>
      </c>
      <c r="D83" s="34">
        <f ca="1"/>
        <v>44963</v>
      </c>
      <c r="E83" s="60" t="s">
        <v>0</v>
      </c>
      <c r="F83" s="61"/>
      <c r="G83" s="61"/>
      <c r="H83" s="61"/>
      <c r="I83" s="61"/>
    </row>
    <row r="84" spans="1:9" ht="63.75" customHeight="1" x14ac:dyDescent="0.3">
      <c r="A84" s="58"/>
      <c r="C84" s="21"/>
      <c r="D84" s="21"/>
      <c r="E84" s="67" t="s">
        <v>26</v>
      </c>
      <c r="F84" s="67"/>
      <c r="G84" s="67"/>
      <c r="H84" s="67"/>
      <c r="I84" s="67"/>
    </row>
    <row r="85" spans="1:9" ht="54" customHeight="1" x14ac:dyDescent="0.3">
      <c r="A85" s="17" t="s">
        <v>21</v>
      </c>
      <c r="B85" s="7"/>
      <c r="C85" s="4">
        <f ca="1">YEAR(DATE(Calendar6Year,Calendar6MonthOption+1,1))</f>
        <v>2023</v>
      </c>
      <c r="D85" s="5" t="str">
        <f ca="1">TEXT(DATE(Calendar6Year,Calendar6MonthOption+1,1),"mmmm")</f>
        <v>February</v>
      </c>
      <c r="E85" s="11"/>
      <c r="F85" s="11"/>
      <c r="G85" s="11"/>
      <c r="H85" s="11"/>
      <c r="I85" s="7"/>
    </row>
    <row r="86" spans="1:9" s="6" customFormat="1" ht="14.25" customHeight="1" x14ac:dyDescent="0.3">
      <c r="A86" s="18" t="s">
        <v>3</v>
      </c>
      <c r="B86" s="12"/>
      <c r="C86" s="8" t="str">
        <f ca="1">UPPER(TEXT(C87,"dddd"))</f>
        <v>SUNDAY</v>
      </c>
      <c r="D86" s="9" t="str">
        <f t="shared" ref="D86" ca="1" si="26">UPPER(TEXT(D87,"dddd"))</f>
        <v>MONDAY</v>
      </c>
      <c r="E86" s="8" t="str">
        <f t="shared" ref="E86" ca="1" si="27">UPPER(TEXT(E87,"dddd"))</f>
        <v>TUESDAY</v>
      </c>
      <c r="F86" s="9" t="str">
        <f t="shared" ref="F86" ca="1" si="28">UPPER(TEXT(F87,"dddd"))</f>
        <v>WEDNESDAY</v>
      </c>
      <c r="G86" s="8" t="str">
        <f t="shared" ref="G86" ca="1" si="29">UPPER(TEXT(G87,"dddd"))</f>
        <v>THURSDAY</v>
      </c>
      <c r="H86" s="9" t="str">
        <f t="shared" ref="H86" ca="1" si="30">UPPER(TEXT(H87,"dddd"))</f>
        <v>FRIDAY</v>
      </c>
      <c r="I86" s="8" t="str">
        <f t="shared" ref="I86" ca="1" si="31">UPPER(TEXT(I87,"dddd"))</f>
        <v>SATURDAY</v>
      </c>
    </row>
    <row r="87" spans="1:9" ht="16.5" customHeight="1" x14ac:dyDescent="0.3">
      <c r="A87" s="58" t="s">
        <v>84</v>
      </c>
      <c r="C87" s="20">
        <f t="array" aca="1" ref="C87:I87" ca="1">Days+1+DATE(Calendar7Year,Calendar7MonthOption,1)-WEEKDAY(DATE(Calendar7Year,Calendar7MonthOption,1),WeekdayOption)</f>
        <v>44955</v>
      </c>
      <c r="D87" s="20">
        <f ca="1"/>
        <v>44956</v>
      </c>
      <c r="E87" s="39">
        <f ca="1"/>
        <v>44957</v>
      </c>
      <c r="F87" s="35">
        <f ca="1"/>
        <v>44958</v>
      </c>
      <c r="G87" s="35">
        <f ca="1"/>
        <v>44959</v>
      </c>
      <c r="H87" s="35">
        <f ca="1"/>
        <v>44960</v>
      </c>
      <c r="I87" s="39">
        <f ca="1"/>
        <v>44961</v>
      </c>
    </row>
    <row r="88" spans="1:9" ht="56.25" customHeight="1" x14ac:dyDescent="0.3">
      <c r="A88" s="58"/>
      <c r="C88" s="21" t="s">
        <v>57</v>
      </c>
      <c r="D88" s="21"/>
      <c r="E88" s="40"/>
      <c r="F88" s="38" t="s">
        <v>76</v>
      </c>
      <c r="G88" s="38"/>
      <c r="H88" s="38"/>
      <c r="I88" s="40"/>
    </row>
    <row r="89" spans="1:9" ht="16.5" customHeight="1" x14ac:dyDescent="0.3">
      <c r="A89" s="58"/>
      <c r="C89" s="39">
        <f t="array" aca="1" ref="C89:I89" ca="1">Days+8+DATE(Calendar7Year,Calendar7MonthOption,1)-WEEKDAY(DATE(Calendar7Year,Calendar7MonthOption,1),WeekdayOption)</f>
        <v>44962</v>
      </c>
      <c r="D89" s="35">
        <f ca="1"/>
        <v>44963</v>
      </c>
      <c r="E89" s="35">
        <f ca="1"/>
        <v>44964</v>
      </c>
      <c r="F89" s="35">
        <f ca="1"/>
        <v>44965</v>
      </c>
      <c r="G89" s="35">
        <f ca="1"/>
        <v>44966</v>
      </c>
      <c r="H89" s="35">
        <f ca="1"/>
        <v>44967</v>
      </c>
      <c r="I89" s="39">
        <f ca="1"/>
        <v>44968</v>
      </c>
    </row>
    <row r="90" spans="1:9" ht="56.25" customHeight="1" x14ac:dyDescent="0.3">
      <c r="A90" s="58"/>
      <c r="C90" s="40" t="s">
        <v>58</v>
      </c>
      <c r="D90" s="38" t="s">
        <v>76</v>
      </c>
      <c r="E90" s="38"/>
      <c r="F90" s="38"/>
      <c r="G90" s="38"/>
      <c r="H90" s="38"/>
      <c r="I90" s="40"/>
    </row>
    <row r="91" spans="1:9" ht="16.5" customHeight="1" x14ac:dyDescent="0.3">
      <c r="A91" s="58"/>
      <c r="C91" s="39">
        <f t="array" aca="1" ref="C91:I91" ca="1">Days+15+DATE(Calendar7Year,Calendar7MonthOption,1)-WEEKDAY(DATE(Calendar7Year,Calendar7MonthOption,1),WeekdayOption)</f>
        <v>44969</v>
      </c>
      <c r="D91" s="35">
        <f ca="1"/>
        <v>44970</v>
      </c>
      <c r="E91" s="35">
        <f ca="1"/>
        <v>44971</v>
      </c>
      <c r="F91" s="35">
        <f ca="1"/>
        <v>44972</v>
      </c>
      <c r="G91" s="35">
        <f ca="1"/>
        <v>44973</v>
      </c>
      <c r="H91" s="35">
        <f ca="1"/>
        <v>44974</v>
      </c>
      <c r="I91" s="39">
        <f ca="1"/>
        <v>44975</v>
      </c>
    </row>
    <row r="92" spans="1:9" ht="56.25" customHeight="1" x14ac:dyDescent="0.3">
      <c r="A92" s="58"/>
      <c r="C92" s="40" t="s">
        <v>59</v>
      </c>
      <c r="D92" s="38" t="s">
        <v>76</v>
      </c>
      <c r="E92" s="38"/>
      <c r="F92" s="38"/>
      <c r="G92" s="38"/>
      <c r="H92" s="49" t="s">
        <v>34</v>
      </c>
      <c r="I92" s="40"/>
    </row>
    <row r="93" spans="1:9" ht="16.5" customHeight="1" x14ac:dyDescent="0.3">
      <c r="A93" s="58"/>
      <c r="C93" s="39">
        <f t="array" aca="1" ref="C93:I93" ca="1">Days+22+DATE(Calendar7Year,Calendar7MonthOption,1)-WEEKDAY(DATE(Calendar7Year,Calendar7MonthOption,1),WeekdayOption)</f>
        <v>44976</v>
      </c>
      <c r="D93" s="35">
        <f ca="1"/>
        <v>44977</v>
      </c>
      <c r="E93" s="35">
        <f ca="1"/>
        <v>44978</v>
      </c>
      <c r="F93" s="35">
        <f ca="1"/>
        <v>44979</v>
      </c>
      <c r="G93" s="35">
        <f ca="1"/>
        <v>44980</v>
      </c>
      <c r="H93" s="35">
        <f ca="1"/>
        <v>44981</v>
      </c>
      <c r="I93" s="39">
        <f ca="1"/>
        <v>44982</v>
      </c>
    </row>
    <row r="94" spans="1:9" ht="56.25" customHeight="1" x14ac:dyDescent="0.3">
      <c r="A94" s="58"/>
      <c r="C94" s="40" t="s">
        <v>60</v>
      </c>
      <c r="D94" s="36" t="s">
        <v>18</v>
      </c>
      <c r="E94" s="49" t="s">
        <v>34</v>
      </c>
      <c r="F94" s="49"/>
      <c r="G94" s="49"/>
      <c r="H94" s="49"/>
      <c r="I94" s="42" t="s">
        <v>7</v>
      </c>
    </row>
    <row r="95" spans="1:9" ht="16.5" customHeight="1" x14ac:dyDescent="0.3">
      <c r="A95" s="58"/>
      <c r="C95" s="39">
        <f t="array" aca="1" ref="C95:I95" ca="1">Days+29+DATE(Calendar7Year,Calendar7MonthOption,1)-WEEKDAY(DATE(Calendar7Year,Calendar7MonthOption,1),WeekdayOption)</f>
        <v>44983</v>
      </c>
      <c r="D95" s="35">
        <f ca="1"/>
        <v>44984</v>
      </c>
      <c r="E95" s="35">
        <f ca="1"/>
        <v>44985</v>
      </c>
      <c r="F95" s="34">
        <f ca="1"/>
        <v>44986</v>
      </c>
      <c r="G95" s="34">
        <f ca="1"/>
        <v>44987</v>
      </c>
      <c r="H95" s="34">
        <f ca="1"/>
        <v>44988</v>
      </c>
      <c r="I95" s="22">
        <f ca="1"/>
        <v>44989</v>
      </c>
    </row>
    <row r="96" spans="1:9" ht="57" customHeight="1" x14ac:dyDescent="0.3">
      <c r="A96" s="58"/>
      <c r="C96" s="40" t="s">
        <v>39</v>
      </c>
      <c r="D96" s="56" t="s">
        <v>77</v>
      </c>
      <c r="E96" s="37"/>
      <c r="F96" s="43"/>
      <c r="G96" s="24"/>
      <c r="H96" s="24"/>
      <c r="I96" s="24"/>
    </row>
    <row r="97" spans="1:9" ht="16.5" customHeight="1" x14ac:dyDescent="0.3">
      <c r="A97" s="58"/>
      <c r="C97" s="20">
        <f t="array" aca="1" ref="C97:D97" ca="1">Days+36+DATE(Calendar7Year,Calendar7MonthOption,1)-WEEKDAY(DATE(Calendar7Year,Calendar7MonthOption,1),WeekdayOption)</f>
        <v>44990</v>
      </c>
      <c r="D97" s="34">
        <f ca="1"/>
        <v>44991</v>
      </c>
      <c r="E97" s="60" t="s">
        <v>0</v>
      </c>
      <c r="F97" s="61"/>
      <c r="G97" s="61"/>
      <c r="H97" s="61"/>
      <c r="I97" s="61"/>
    </row>
    <row r="98" spans="1:9" ht="63.75" customHeight="1" x14ac:dyDescent="0.3">
      <c r="A98" s="58"/>
      <c r="C98" s="21"/>
      <c r="D98" s="32"/>
      <c r="E98" s="59" t="s">
        <v>30</v>
      </c>
      <c r="F98" s="59"/>
      <c r="G98" s="59"/>
      <c r="H98" s="59"/>
      <c r="I98" s="59"/>
    </row>
    <row r="99" spans="1:9" ht="54" customHeight="1" x14ac:dyDescent="0.3">
      <c r="A99" s="17" t="s">
        <v>21</v>
      </c>
      <c r="B99" s="7"/>
      <c r="C99" s="4">
        <f ca="1">YEAR(DATE(Calendar7Year,Calendar7MonthOption+1,1))</f>
        <v>2023</v>
      </c>
      <c r="D99" s="5" t="str">
        <f ca="1">TEXT(DATE(Calendar7Year,Calendar7MonthOption+1,1),"mmmm")</f>
        <v>March</v>
      </c>
      <c r="E99" s="11"/>
      <c r="F99" s="11"/>
      <c r="G99" s="11"/>
      <c r="H99" s="11"/>
      <c r="I99" s="7"/>
    </row>
    <row r="100" spans="1:9" s="6" customFormat="1" ht="14.25" customHeight="1" x14ac:dyDescent="0.3">
      <c r="A100" s="18" t="s">
        <v>3</v>
      </c>
      <c r="B100" s="12"/>
      <c r="C100" s="8" t="str">
        <f ca="1">UPPER(TEXT(C101,"dddd"))</f>
        <v>SUNDAY</v>
      </c>
      <c r="D100" s="9" t="str">
        <f t="shared" ref="D100" ca="1" si="32">UPPER(TEXT(D101,"dddd"))</f>
        <v>MONDAY</v>
      </c>
      <c r="E100" s="8" t="str">
        <f t="shared" ref="E100" ca="1" si="33">UPPER(TEXT(E101,"dddd"))</f>
        <v>TUESDAY</v>
      </c>
      <c r="F100" s="9" t="str">
        <f t="shared" ref="F100" ca="1" si="34">UPPER(TEXT(F101,"dddd"))</f>
        <v>WEDNESDAY</v>
      </c>
      <c r="G100" s="8" t="str">
        <f t="shared" ref="G100" ca="1" si="35">UPPER(TEXT(G101,"dddd"))</f>
        <v>THURSDAY</v>
      </c>
      <c r="H100" s="9" t="str">
        <f t="shared" ref="H100" ca="1" si="36">UPPER(TEXT(H101,"dddd"))</f>
        <v>FRIDAY</v>
      </c>
      <c r="I100" s="8" t="str">
        <f t="shared" ref="I100" ca="1" si="37">UPPER(TEXT(I101,"dddd"))</f>
        <v>SATURDAY</v>
      </c>
    </row>
    <row r="101" spans="1:9" ht="16.5" customHeight="1" x14ac:dyDescent="0.3">
      <c r="A101" s="62" t="s">
        <v>85</v>
      </c>
      <c r="C101" s="20">
        <f t="array" aca="1" ref="C101:I101" ca="1">Days+1+DATE(Calendar8Year,Calendar8MonthOption,1)-WEEKDAY(DATE(Calendar8Year,Calendar8MonthOption,1),WeekdayOption)</f>
        <v>44983</v>
      </c>
      <c r="D101" s="20">
        <f ca="1"/>
        <v>44984</v>
      </c>
      <c r="E101" s="39">
        <f ca="1"/>
        <v>44985</v>
      </c>
      <c r="F101" s="46">
        <f ca="1"/>
        <v>44986</v>
      </c>
      <c r="G101" s="46">
        <f ca="1"/>
        <v>44987</v>
      </c>
      <c r="H101" s="46">
        <f ca="1"/>
        <v>44988</v>
      </c>
      <c r="I101" s="39">
        <f ca="1"/>
        <v>44989</v>
      </c>
    </row>
    <row r="102" spans="1:9" ht="56.25" customHeight="1" x14ac:dyDescent="0.3">
      <c r="A102" s="58"/>
      <c r="C102" s="21" t="s">
        <v>39</v>
      </c>
      <c r="D102" s="51"/>
      <c r="E102" s="40"/>
      <c r="F102" s="56" t="s">
        <v>77</v>
      </c>
      <c r="G102" s="37"/>
      <c r="H102" s="37"/>
      <c r="I102" s="40"/>
    </row>
    <row r="103" spans="1:9" ht="16.5" customHeight="1" x14ac:dyDescent="0.3">
      <c r="A103" s="58"/>
      <c r="C103" s="39">
        <f t="array" aca="1" ref="C103:I103" ca="1">Days+8+DATE(Calendar8Year,Calendar8MonthOption,1)-WEEKDAY(DATE(Calendar8Year,Calendar8MonthOption,1),WeekdayOption)</f>
        <v>44990</v>
      </c>
      <c r="D103" s="46">
        <f ca="1"/>
        <v>44991</v>
      </c>
      <c r="E103" s="46">
        <f ca="1"/>
        <v>44992</v>
      </c>
      <c r="F103" s="46">
        <f ca="1"/>
        <v>44993</v>
      </c>
      <c r="G103" s="46">
        <f ca="1"/>
        <v>44994</v>
      </c>
      <c r="H103" s="46">
        <f ca="1"/>
        <v>44995</v>
      </c>
      <c r="I103" s="39">
        <f ca="1"/>
        <v>44996</v>
      </c>
    </row>
    <row r="104" spans="1:9" ht="56.25" customHeight="1" x14ac:dyDescent="0.3">
      <c r="A104" s="58"/>
      <c r="C104" s="40" t="s">
        <v>61</v>
      </c>
      <c r="D104" s="56" t="s">
        <v>77</v>
      </c>
      <c r="E104" s="37"/>
      <c r="F104" s="37"/>
      <c r="G104" s="37"/>
      <c r="H104" s="37"/>
      <c r="I104" s="40"/>
    </row>
    <row r="105" spans="1:9" ht="16.5" customHeight="1" x14ac:dyDescent="0.3">
      <c r="A105" s="58"/>
      <c r="C105" s="20">
        <f t="array" aca="1" ref="C105:I105" ca="1">Days+15+DATE(Calendar8Year,Calendar8MonthOption,1)-WEEKDAY(DATE(Calendar8Year,Calendar8MonthOption,1),WeekdayOption)</f>
        <v>44997</v>
      </c>
      <c r="D105" s="44">
        <f ca="1"/>
        <v>44998</v>
      </c>
      <c r="E105" s="44">
        <f ca="1"/>
        <v>44999</v>
      </c>
      <c r="F105" s="44">
        <f ca="1"/>
        <v>45000</v>
      </c>
      <c r="G105" s="44">
        <f ca="1"/>
        <v>45001</v>
      </c>
      <c r="H105" s="44">
        <f ca="1"/>
        <v>45002</v>
      </c>
      <c r="I105" s="22">
        <f ca="1"/>
        <v>45003</v>
      </c>
    </row>
    <row r="106" spans="1:9" ht="56.25" customHeight="1" x14ac:dyDescent="0.3">
      <c r="A106" s="58"/>
      <c r="C106" s="21"/>
      <c r="D106" s="68" t="s">
        <v>11</v>
      </c>
      <c r="E106" s="69"/>
      <c r="F106" s="69"/>
      <c r="G106" s="69"/>
      <c r="H106" s="72"/>
      <c r="I106" s="23"/>
    </row>
    <row r="107" spans="1:9" ht="16.5" customHeight="1" x14ac:dyDescent="0.3">
      <c r="A107" s="58"/>
      <c r="C107" s="39">
        <f t="array" aca="1" ref="C107:I107" ca="1">Days+22+DATE(Calendar8Year,Calendar8MonthOption,1)-WEEKDAY(DATE(Calendar8Year,Calendar8MonthOption,1),WeekdayOption)</f>
        <v>45004</v>
      </c>
      <c r="D107" s="46">
        <f ca="1"/>
        <v>45005</v>
      </c>
      <c r="E107" s="46">
        <f ca="1"/>
        <v>45006</v>
      </c>
      <c r="F107" s="46">
        <f ca="1"/>
        <v>45007</v>
      </c>
      <c r="G107" s="46">
        <f ca="1"/>
        <v>45008</v>
      </c>
      <c r="H107" s="46">
        <f ca="1"/>
        <v>45009</v>
      </c>
      <c r="I107" s="39">
        <f ca="1"/>
        <v>45010</v>
      </c>
    </row>
    <row r="108" spans="1:9" ht="56.25" customHeight="1" x14ac:dyDescent="0.3">
      <c r="A108" s="58"/>
      <c r="C108" s="40" t="s">
        <v>62</v>
      </c>
      <c r="D108" s="56" t="s">
        <v>77</v>
      </c>
      <c r="E108" s="37"/>
      <c r="F108" s="37"/>
      <c r="G108" s="37"/>
      <c r="H108" s="37"/>
      <c r="I108" s="40"/>
    </row>
    <row r="109" spans="1:9" ht="16.5" customHeight="1" x14ac:dyDescent="0.3">
      <c r="A109" s="58"/>
      <c r="C109" s="39">
        <f t="array" aca="1" ref="C109:I109" ca="1">Days+29+DATE(Calendar8Year,Calendar8MonthOption,1)-WEEKDAY(DATE(Calendar8Year,Calendar8MonthOption,1),WeekdayOption)</f>
        <v>45011</v>
      </c>
      <c r="D109" s="46">
        <f ca="1"/>
        <v>45012</v>
      </c>
      <c r="E109" s="46">
        <f ca="1"/>
        <v>45013</v>
      </c>
      <c r="F109" s="46">
        <f ca="1"/>
        <v>45014</v>
      </c>
      <c r="G109" s="46">
        <f ca="1"/>
        <v>45015</v>
      </c>
      <c r="H109" s="44">
        <f ca="1"/>
        <v>45016</v>
      </c>
      <c r="I109" s="22">
        <f ca="1"/>
        <v>45017</v>
      </c>
    </row>
    <row r="110" spans="1:9" ht="57" customHeight="1" x14ac:dyDescent="0.3">
      <c r="A110" s="58"/>
      <c r="C110" s="40" t="s">
        <v>63</v>
      </c>
      <c r="D110" s="56" t="s">
        <v>77</v>
      </c>
      <c r="E110" s="37"/>
      <c r="F110" s="37"/>
      <c r="G110" s="37"/>
      <c r="H110" s="3" t="s">
        <v>15</v>
      </c>
      <c r="I110" s="24"/>
    </row>
    <row r="111" spans="1:9" ht="16.5" customHeight="1" x14ac:dyDescent="0.3">
      <c r="A111" s="58"/>
      <c r="C111" s="20">
        <f t="array" aca="1" ref="C111:D111" ca="1">Days+36+DATE(Calendar8Year,Calendar8MonthOption,1)-WEEKDAY(DATE(Calendar8Year,Calendar8MonthOption,1),WeekdayOption)</f>
        <v>45018</v>
      </c>
      <c r="D111" s="34">
        <f ca="1"/>
        <v>45019</v>
      </c>
      <c r="E111" s="60" t="s">
        <v>0</v>
      </c>
      <c r="F111" s="60"/>
      <c r="G111" s="60"/>
      <c r="H111" s="61"/>
      <c r="I111" s="61"/>
    </row>
    <row r="112" spans="1:9" ht="63.75" customHeight="1" x14ac:dyDescent="0.3">
      <c r="A112" s="58"/>
      <c r="C112" s="21"/>
      <c r="D112" s="32"/>
      <c r="E112" s="59" t="s">
        <v>24</v>
      </c>
      <c r="F112" s="59"/>
      <c r="G112" s="59"/>
      <c r="H112" s="59"/>
      <c r="I112" s="59"/>
    </row>
    <row r="113" spans="1:9" ht="54" customHeight="1" x14ac:dyDescent="0.3">
      <c r="A113" s="17" t="s">
        <v>21</v>
      </c>
      <c r="B113" s="7"/>
      <c r="C113" s="4">
        <f ca="1">YEAR(DATE(Calendar8Year,Calendar8MonthOption+1,1))</f>
        <v>2023</v>
      </c>
      <c r="D113" s="5" t="str">
        <f ca="1">TEXT(DATE(Calendar8Year,Calendar8MonthOption+1,1),"mmmm")</f>
        <v>April</v>
      </c>
      <c r="E113" s="11"/>
      <c r="F113" s="11"/>
      <c r="G113" s="11"/>
      <c r="H113" s="11"/>
      <c r="I113" s="7"/>
    </row>
    <row r="114" spans="1:9" s="6" customFormat="1" ht="14.25" customHeight="1" x14ac:dyDescent="0.3">
      <c r="A114" s="18" t="s">
        <v>3</v>
      </c>
      <c r="B114" s="12"/>
      <c r="C114" s="8" t="str">
        <f ca="1">UPPER(TEXT(C115,"dddd"))</f>
        <v>SUNDAY</v>
      </c>
      <c r="D114" s="9" t="str">
        <f t="shared" ref="D114" ca="1" si="38">UPPER(TEXT(D115,"dddd"))</f>
        <v>MONDAY</v>
      </c>
      <c r="E114" s="8" t="str">
        <f t="shared" ref="E114" ca="1" si="39">UPPER(TEXT(E115,"dddd"))</f>
        <v>TUESDAY</v>
      </c>
      <c r="F114" s="9" t="str">
        <f t="shared" ref="F114" ca="1" si="40">UPPER(TEXT(F115,"dddd"))</f>
        <v>WEDNESDAY</v>
      </c>
      <c r="G114" s="8" t="str">
        <f t="shared" ref="G114" ca="1" si="41">UPPER(TEXT(G115,"dddd"))</f>
        <v>THURSDAY</v>
      </c>
      <c r="H114" s="9" t="str">
        <f t="shared" ref="H114" ca="1" si="42">UPPER(TEXT(H115,"dddd"))</f>
        <v>FRIDAY</v>
      </c>
      <c r="I114" s="8" t="str">
        <f t="shared" ref="I114" ca="1" si="43">UPPER(TEXT(I115,"dddd"))</f>
        <v>SATURDAY</v>
      </c>
    </row>
    <row r="115" spans="1:9" ht="16.5" customHeight="1" x14ac:dyDescent="0.3">
      <c r="A115" s="58" t="s">
        <v>86</v>
      </c>
      <c r="C115" s="20">
        <f t="array" aca="1" ref="C115:I115" ca="1">Days+1+DATE(Calendar9Year,Calendar9MonthOption,1)-WEEKDAY(DATE(Calendar9Year,Calendar9MonthOption,1),WeekdayOption)</f>
        <v>45011</v>
      </c>
      <c r="D115" s="20">
        <f ca="1"/>
        <v>45012</v>
      </c>
      <c r="E115" s="20">
        <f ca="1"/>
        <v>45013</v>
      </c>
      <c r="F115" s="20">
        <f ca="1"/>
        <v>45014</v>
      </c>
      <c r="G115" s="20">
        <f ca="1"/>
        <v>45015</v>
      </c>
      <c r="H115" s="20">
        <f ca="1"/>
        <v>45016</v>
      </c>
      <c r="I115" s="22">
        <f ca="1"/>
        <v>45017</v>
      </c>
    </row>
    <row r="116" spans="1:9" ht="56.25" customHeight="1" x14ac:dyDescent="0.3">
      <c r="A116" s="58"/>
      <c r="C116" s="21"/>
      <c r="D116" s="21"/>
      <c r="E116" s="21"/>
      <c r="F116" s="21"/>
      <c r="G116" s="21"/>
      <c r="H116" s="26"/>
      <c r="I116" s="23"/>
    </row>
    <row r="117" spans="1:9" ht="16.5" customHeight="1" x14ac:dyDescent="0.3">
      <c r="A117" s="58"/>
      <c r="C117" s="39">
        <f t="array" aca="1" ref="C117:I117" ca="1">Days+8+DATE(Calendar9Year,Calendar9MonthOption,1)-WEEKDAY(DATE(Calendar9Year,Calendar9MonthOption,1),WeekdayOption)</f>
        <v>45018</v>
      </c>
      <c r="D117" s="35">
        <f ca="1"/>
        <v>45019</v>
      </c>
      <c r="E117" s="35">
        <f ca="1"/>
        <v>45020</v>
      </c>
      <c r="F117" s="35">
        <f ca="1"/>
        <v>45021</v>
      </c>
      <c r="G117" s="35">
        <f ca="1"/>
        <v>45022</v>
      </c>
      <c r="H117" s="13">
        <f ca="1"/>
        <v>45023</v>
      </c>
      <c r="I117" s="22">
        <f ca="1"/>
        <v>45024</v>
      </c>
    </row>
    <row r="118" spans="1:9" ht="56.25" customHeight="1" x14ac:dyDescent="0.3">
      <c r="A118" s="58"/>
      <c r="C118" s="40" t="s">
        <v>64</v>
      </c>
      <c r="D118" s="56" t="s">
        <v>77</v>
      </c>
      <c r="E118" s="37"/>
      <c r="F118" s="37"/>
      <c r="G118" s="37"/>
      <c r="H118" s="25" t="s">
        <v>12</v>
      </c>
      <c r="I118" s="23"/>
    </row>
    <row r="119" spans="1:9" ht="16.5" customHeight="1" x14ac:dyDescent="0.3">
      <c r="A119" s="58"/>
      <c r="C119" s="39">
        <f t="array" aca="1" ref="C119:I119" ca="1">Days+15+DATE(Calendar9Year,Calendar9MonthOption,1)-WEEKDAY(DATE(Calendar9Year,Calendar9MonthOption,1),WeekdayOption)</f>
        <v>45025</v>
      </c>
      <c r="D119" s="35">
        <f ca="1"/>
        <v>45026</v>
      </c>
      <c r="E119" s="35">
        <f ca="1"/>
        <v>45027</v>
      </c>
      <c r="F119" s="35">
        <f ca="1"/>
        <v>45028</v>
      </c>
      <c r="G119" s="35">
        <f ca="1"/>
        <v>45029</v>
      </c>
      <c r="H119" s="35">
        <f ca="1"/>
        <v>45030</v>
      </c>
      <c r="I119" s="22">
        <f ca="1"/>
        <v>45031</v>
      </c>
    </row>
    <row r="120" spans="1:9" ht="56.25" customHeight="1" x14ac:dyDescent="0.3">
      <c r="A120" s="58"/>
      <c r="C120" s="40" t="s">
        <v>65</v>
      </c>
      <c r="D120" s="56" t="s">
        <v>77</v>
      </c>
      <c r="E120" s="49" t="s">
        <v>34</v>
      </c>
      <c r="F120" s="49"/>
      <c r="G120" s="49"/>
      <c r="H120" s="49"/>
      <c r="I120" s="15" t="s">
        <v>8</v>
      </c>
    </row>
    <row r="121" spans="1:9" ht="16.5" customHeight="1" x14ac:dyDescent="0.3">
      <c r="A121" s="58"/>
      <c r="C121" s="39">
        <f t="array" aca="1" ref="C121:I121" ca="1">Days+22+DATE(Calendar9Year,Calendar9MonthOption,1)-WEEKDAY(DATE(Calendar9Year,Calendar9MonthOption,1),WeekdayOption)</f>
        <v>45032</v>
      </c>
      <c r="D121" s="35">
        <f ca="1"/>
        <v>45033</v>
      </c>
      <c r="E121" s="35">
        <f ca="1"/>
        <v>45034</v>
      </c>
      <c r="F121" s="35">
        <f ca="1"/>
        <v>45035</v>
      </c>
      <c r="G121" s="35">
        <f ca="1"/>
        <v>45036</v>
      </c>
      <c r="H121" s="44">
        <f ca="1"/>
        <v>45037</v>
      </c>
      <c r="I121" s="22">
        <f ca="1"/>
        <v>45038</v>
      </c>
    </row>
    <row r="122" spans="1:9" ht="56.25" customHeight="1" x14ac:dyDescent="0.3">
      <c r="A122" s="58"/>
      <c r="C122" s="40" t="s">
        <v>40</v>
      </c>
      <c r="D122" s="38" t="s">
        <v>78</v>
      </c>
      <c r="E122" s="38"/>
      <c r="F122" s="38"/>
      <c r="G122" s="38"/>
      <c r="H122" s="3" t="s">
        <v>12</v>
      </c>
      <c r="I122" s="33"/>
    </row>
    <row r="123" spans="1:9" ht="16.5" customHeight="1" x14ac:dyDescent="0.3">
      <c r="A123" s="58"/>
      <c r="C123" s="39">
        <f t="array" aca="1" ref="C123:I123" ca="1">Days+29+DATE(Calendar9Year,Calendar9MonthOption,1)-WEEKDAY(DATE(Calendar9Year,Calendar9MonthOption,1),WeekdayOption)</f>
        <v>45039</v>
      </c>
      <c r="D123" s="35">
        <f ca="1"/>
        <v>45040</v>
      </c>
      <c r="E123" s="35">
        <f ca="1"/>
        <v>45041</v>
      </c>
      <c r="F123" s="35">
        <f ca="1"/>
        <v>45042</v>
      </c>
      <c r="G123" s="35">
        <f ca="1"/>
        <v>45043</v>
      </c>
      <c r="H123" s="35">
        <f ca="1"/>
        <v>45044</v>
      </c>
      <c r="I123" s="22">
        <f ca="1"/>
        <v>45045</v>
      </c>
    </row>
    <row r="124" spans="1:9" ht="57" customHeight="1" x14ac:dyDescent="0.3">
      <c r="A124" s="58"/>
      <c r="C124" s="40" t="s">
        <v>66</v>
      </c>
      <c r="D124" s="38" t="s">
        <v>78</v>
      </c>
      <c r="E124" s="38"/>
      <c r="F124" s="38"/>
      <c r="G124" s="38"/>
      <c r="H124" s="38"/>
      <c r="I124" s="23"/>
    </row>
    <row r="125" spans="1:9" ht="16.5" customHeight="1" x14ac:dyDescent="0.3">
      <c r="A125" s="58"/>
      <c r="C125" s="20">
        <f t="array" aca="1" ref="C125:D125" ca="1">Days+36+DATE(Calendar9Year,Calendar9MonthOption,1)-WEEKDAY(DATE(Calendar9Year,Calendar9MonthOption,1),WeekdayOption)</f>
        <v>45046</v>
      </c>
      <c r="D125" s="34">
        <f ca="1"/>
        <v>45047</v>
      </c>
      <c r="E125" s="60" t="s">
        <v>0</v>
      </c>
      <c r="F125" s="60"/>
      <c r="G125" s="60"/>
      <c r="H125" s="60"/>
      <c r="I125" s="61"/>
    </row>
    <row r="126" spans="1:9" ht="63.75" customHeight="1" x14ac:dyDescent="0.3">
      <c r="A126" s="58"/>
      <c r="C126" s="21"/>
      <c r="D126" s="21"/>
      <c r="E126" s="59" t="s">
        <v>31</v>
      </c>
      <c r="F126" s="59"/>
      <c r="G126" s="59"/>
      <c r="H126" s="59"/>
      <c r="I126" s="59"/>
    </row>
    <row r="127" spans="1:9" ht="54" customHeight="1" x14ac:dyDescent="0.3">
      <c r="A127" s="17" t="s">
        <v>21</v>
      </c>
      <c r="B127" s="7"/>
      <c r="C127" s="4">
        <f ca="1">YEAR(DATE(Calendar9Year,Calendar9MonthOption+1,1))</f>
        <v>2023</v>
      </c>
      <c r="D127" s="5" t="str">
        <f ca="1">TEXT(DATE(Calendar9Year,Calendar9MonthOption+1,1),"mmmm")</f>
        <v>May</v>
      </c>
      <c r="E127" s="11"/>
      <c r="F127" s="11"/>
      <c r="G127" s="11"/>
      <c r="H127" s="11"/>
      <c r="I127" s="7"/>
    </row>
    <row r="128" spans="1:9" s="6" customFormat="1" ht="14.25" customHeight="1" x14ac:dyDescent="0.3">
      <c r="A128" s="18" t="s">
        <v>3</v>
      </c>
      <c r="B128" s="12"/>
      <c r="C128" s="8" t="str">
        <f ca="1">UPPER(TEXT(C129,"dddd"))</f>
        <v>SUNDAY</v>
      </c>
      <c r="D128" s="9" t="str">
        <f t="shared" ref="D128:I128" ca="1" si="44">UPPER(TEXT(D129,"dddd"))</f>
        <v>MONDAY</v>
      </c>
      <c r="E128" s="8" t="str">
        <f t="shared" ca="1" si="44"/>
        <v>TUESDAY</v>
      </c>
      <c r="F128" s="9" t="str">
        <f t="shared" ca="1" si="44"/>
        <v>WEDNESDAY</v>
      </c>
      <c r="G128" s="8" t="str">
        <f t="shared" ca="1" si="44"/>
        <v>THURSDAY</v>
      </c>
      <c r="H128" s="9" t="str">
        <f t="shared" ca="1" si="44"/>
        <v>FRIDAY</v>
      </c>
      <c r="I128" s="8" t="str">
        <f t="shared" ca="1" si="44"/>
        <v>SATURDAY</v>
      </c>
    </row>
    <row r="129" spans="1:9" ht="16.5" customHeight="1" x14ac:dyDescent="0.3">
      <c r="A129" s="62" t="s">
        <v>87</v>
      </c>
      <c r="C129" s="39">
        <f t="array" aca="1" ref="C129:I129" ca="1">Days+1+DATE(Calendar10Year,Calendar10MonthOption,1)-WEEKDAY(DATE(Calendar10Year,Calendar10MonthOption,1),WeekdayOption)</f>
        <v>45046</v>
      </c>
      <c r="D129" s="35">
        <f ca="1"/>
        <v>45047</v>
      </c>
      <c r="E129" s="35">
        <f ca="1"/>
        <v>45048</v>
      </c>
      <c r="F129" s="35">
        <f ca="1"/>
        <v>45049</v>
      </c>
      <c r="G129" s="35">
        <f ca="1"/>
        <v>45050</v>
      </c>
      <c r="H129" s="35">
        <f ca="1"/>
        <v>45051</v>
      </c>
      <c r="I129" s="39">
        <f ca="1"/>
        <v>45052</v>
      </c>
    </row>
    <row r="130" spans="1:9" ht="56.25" customHeight="1" x14ac:dyDescent="0.3">
      <c r="A130" s="58"/>
      <c r="C130" s="40" t="s">
        <v>67</v>
      </c>
      <c r="D130" s="38" t="s">
        <v>78</v>
      </c>
      <c r="E130" s="38"/>
      <c r="F130" s="38"/>
      <c r="G130" s="38"/>
      <c r="H130" s="38"/>
      <c r="I130" s="40"/>
    </row>
    <row r="131" spans="1:9" ht="16.5" customHeight="1" x14ac:dyDescent="0.3">
      <c r="A131" s="58"/>
      <c r="C131" s="39">
        <f t="array" aca="1" ref="C131:I131" ca="1">Days+8+DATE(Calendar10Year,Calendar10MonthOption,1)-WEEKDAY(DATE(Calendar10Year,Calendar10MonthOption,1),WeekdayOption)</f>
        <v>45053</v>
      </c>
      <c r="D131" s="35">
        <f ca="1"/>
        <v>45054</v>
      </c>
      <c r="E131" s="35">
        <f ca="1"/>
        <v>45055</v>
      </c>
      <c r="F131" s="35">
        <f ca="1"/>
        <v>45056</v>
      </c>
      <c r="G131" s="35">
        <f ca="1"/>
        <v>45057</v>
      </c>
      <c r="H131" s="35">
        <f ca="1"/>
        <v>45058</v>
      </c>
      <c r="I131" s="39">
        <f ca="1"/>
        <v>45059</v>
      </c>
    </row>
    <row r="132" spans="1:9" ht="56.25" customHeight="1" x14ac:dyDescent="0.3">
      <c r="A132" s="58"/>
      <c r="C132" s="40" t="s">
        <v>68</v>
      </c>
      <c r="D132" s="38" t="s">
        <v>78</v>
      </c>
      <c r="E132" s="38"/>
      <c r="F132" s="38"/>
      <c r="G132" s="38"/>
      <c r="H132" s="38"/>
      <c r="I132" s="40"/>
    </row>
    <row r="133" spans="1:9" ht="16.5" customHeight="1" x14ac:dyDescent="0.3">
      <c r="A133" s="58"/>
      <c r="C133" s="39">
        <f t="array" aca="1" ref="C133:I133" ca="1">Days+15+DATE(Calendar10Year,Calendar10MonthOption,1)-WEEKDAY(DATE(Calendar10Year,Calendar10MonthOption,1),WeekdayOption)</f>
        <v>45060</v>
      </c>
      <c r="D133" s="35">
        <f ca="1"/>
        <v>45061</v>
      </c>
      <c r="E133" s="35">
        <f ca="1"/>
        <v>45062</v>
      </c>
      <c r="F133" s="35">
        <f ca="1"/>
        <v>45063</v>
      </c>
      <c r="G133" s="35">
        <f ca="1"/>
        <v>45064</v>
      </c>
      <c r="H133" s="35">
        <f ca="1"/>
        <v>45065</v>
      </c>
      <c r="I133" s="39">
        <f ca="1"/>
        <v>45066</v>
      </c>
    </row>
    <row r="134" spans="1:9" ht="56.25" customHeight="1" x14ac:dyDescent="0.3">
      <c r="A134" s="58"/>
      <c r="C134" s="40" t="s">
        <v>69</v>
      </c>
      <c r="D134" s="38" t="s">
        <v>78</v>
      </c>
      <c r="E134" s="38"/>
      <c r="F134" s="38"/>
      <c r="G134" s="38"/>
      <c r="H134" s="38"/>
      <c r="I134" s="40"/>
    </row>
    <row r="135" spans="1:9" ht="16.5" customHeight="1" x14ac:dyDescent="0.3">
      <c r="A135" s="58"/>
      <c r="C135" s="39">
        <f t="array" aca="1" ref="C135:I135" ca="1">Days+22+DATE(Calendar10Year,Calendar10MonthOption,1)-WEEKDAY(DATE(Calendar10Year,Calendar10MonthOption,1),WeekdayOption)</f>
        <v>45067</v>
      </c>
      <c r="D135" s="35">
        <f ca="1"/>
        <v>45068</v>
      </c>
      <c r="E135" s="35">
        <f ca="1"/>
        <v>45069</v>
      </c>
      <c r="F135" s="35">
        <f ca="1"/>
        <v>45070</v>
      </c>
      <c r="G135" s="35">
        <f ca="1"/>
        <v>45071</v>
      </c>
      <c r="H135" s="35">
        <f ca="1"/>
        <v>45072</v>
      </c>
      <c r="I135" s="39">
        <f ca="1"/>
        <v>45073</v>
      </c>
    </row>
    <row r="136" spans="1:9" ht="56.25" customHeight="1" x14ac:dyDescent="0.3">
      <c r="A136" s="58"/>
      <c r="C136" s="40" t="s">
        <v>70</v>
      </c>
      <c r="D136" s="38" t="s">
        <v>78</v>
      </c>
      <c r="E136" s="38"/>
      <c r="F136" s="38"/>
      <c r="G136" s="38"/>
      <c r="H136" s="49" t="s">
        <v>34</v>
      </c>
      <c r="I136" s="40"/>
    </row>
    <row r="137" spans="1:9" ht="16.5" customHeight="1" x14ac:dyDescent="0.3">
      <c r="A137" s="58"/>
      <c r="C137" s="20">
        <f t="array" aca="1" ref="C137:I137" ca="1">Days+29+DATE(Calendar10Year,Calendar10MonthOption,1)-WEEKDAY(DATE(Calendar10Year,Calendar10MonthOption,1),WeekdayOption)</f>
        <v>45074</v>
      </c>
      <c r="D137" s="45">
        <f ca="1"/>
        <v>45075</v>
      </c>
      <c r="E137" s="35">
        <f ca="1"/>
        <v>45076</v>
      </c>
      <c r="F137" s="35">
        <f ca="1"/>
        <v>45077</v>
      </c>
      <c r="G137" s="34">
        <f ca="1"/>
        <v>45078</v>
      </c>
      <c r="H137" s="34">
        <f ca="1"/>
        <v>45079</v>
      </c>
      <c r="I137" s="22">
        <f ca="1"/>
        <v>45080</v>
      </c>
    </row>
    <row r="138" spans="1:9" ht="57" customHeight="1" x14ac:dyDescent="0.3">
      <c r="A138" s="58"/>
      <c r="C138" s="21" t="s">
        <v>71</v>
      </c>
      <c r="D138" s="30" t="s">
        <v>13</v>
      </c>
      <c r="E138" s="49"/>
      <c r="F138" s="49"/>
      <c r="G138" s="42" t="s">
        <v>32</v>
      </c>
      <c r="H138" s="21"/>
      <c r="I138" s="23"/>
    </row>
    <row r="139" spans="1:9" ht="16.5" customHeight="1" x14ac:dyDescent="0.3">
      <c r="A139" s="58"/>
      <c r="C139" s="20">
        <f t="array" aca="1" ref="C139:D139" ca="1">Days+36+DATE(Calendar10Year,Calendar10MonthOption,1)-WEEKDAY(DATE(Calendar10Year,Calendar10MonthOption,1),WeekdayOption)</f>
        <v>45081</v>
      </c>
      <c r="D139" s="20">
        <f ca="1"/>
        <v>45082</v>
      </c>
      <c r="E139" s="60" t="s">
        <v>0</v>
      </c>
      <c r="F139" s="60"/>
      <c r="G139" s="61"/>
      <c r="H139" s="61"/>
      <c r="I139" s="61"/>
    </row>
    <row r="140" spans="1:9" ht="63.75" customHeight="1" x14ac:dyDescent="0.3">
      <c r="A140" s="58"/>
      <c r="C140" s="21"/>
      <c r="D140" s="31"/>
      <c r="E140" s="59" t="s">
        <v>23</v>
      </c>
      <c r="F140" s="59"/>
      <c r="G140" s="59"/>
      <c r="H140" s="59"/>
      <c r="I140" s="59"/>
    </row>
    <row r="141" spans="1:9" ht="54" customHeight="1" x14ac:dyDescent="0.3">
      <c r="A141" s="17" t="s">
        <v>21</v>
      </c>
      <c r="C141" s="4">
        <f ca="1">YEAR(DATE(Calendar10Year,Calendar10MonthOption+1,1))</f>
        <v>2023</v>
      </c>
      <c r="D141" s="5" t="str">
        <f ca="1">TEXT(DATE(Calendar10Year,Calendar10MonthOption+1,1),"mmmm")</f>
        <v>June</v>
      </c>
      <c r="E141" s="11"/>
      <c r="F141" s="11"/>
      <c r="G141" s="11"/>
      <c r="H141" s="11"/>
      <c r="I141" s="7"/>
    </row>
    <row r="142" spans="1:9" s="6" customFormat="1" ht="14.25" customHeight="1" x14ac:dyDescent="0.3">
      <c r="A142" s="18" t="s">
        <v>3</v>
      </c>
      <c r="B142" s="14"/>
      <c r="C142" s="8" t="str">
        <f ca="1">UPPER(TEXT(C143,"dddd"))</f>
        <v>SUNDAY</v>
      </c>
      <c r="D142" s="9" t="str">
        <f t="shared" ref="D142:I142" ca="1" si="45">UPPER(TEXT(D143,"dddd"))</f>
        <v>MONDAY</v>
      </c>
      <c r="E142" s="8" t="str">
        <f t="shared" ca="1" si="45"/>
        <v>TUESDAY</v>
      </c>
      <c r="F142" s="9" t="str">
        <f t="shared" ca="1" si="45"/>
        <v>WEDNESDAY</v>
      </c>
      <c r="G142" s="8" t="str">
        <f t="shared" ca="1" si="45"/>
        <v>THURSDAY</v>
      </c>
      <c r="H142" s="9" t="str">
        <f t="shared" ca="1" si="45"/>
        <v>FRIDAY</v>
      </c>
      <c r="I142" s="8" t="str">
        <f t="shared" ca="1" si="45"/>
        <v>SATURDAY</v>
      </c>
    </row>
    <row r="143" spans="1:9" ht="16.5" customHeight="1" x14ac:dyDescent="0.3">
      <c r="A143" s="58" t="s">
        <v>14</v>
      </c>
      <c r="C143" s="20">
        <f t="array" aca="1" ref="C143:I143" ca="1">Days+1+DATE(Calendar11Year,Calendar11MonthOption,1)-WEEKDAY(DATE(Calendar11Year,Calendar11MonthOption,1),WeekdayOption)</f>
        <v>45074</v>
      </c>
      <c r="D143" s="20">
        <f ca="1"/>
        <v>45075</v>
      </c>
      <c r="E143" s="20">
        <f ca="1"/>
        <v>45076</v>
      </c>
      <c r="F143" s="39">
        <f ca="1"/>
        <v>45077</v>
      </c>
      <c r="G143" s="35">
        <f ca="1"/>
        <v>45078</v>
      </c>
      <c r="H143" s="20">
        <f ca="1"/>
        <v>45079</v>
      </c>
      <c r="I143" s="22">
        <f ca="1"/>
        <v>45080</v>
      </c>
    </row>
    <row r="144" spans="1:9" ht="56.25" customHeight="1" x14ac:dyDescent="0.3">
      <c r="A144" s="58"/>
      <c r="C144" s="21" t="s">
        <v>71</v>
      </c>
      <c r="D144" s="21"/>
      <c r="E144" s="21"/>
      <c r="F144" s="40"/>
      <c r="G144" s="36" t="s">
        <v>17</v>
      </c>
      <c r="H144" s="21"/>
      <c r="I144" s="23"/>
    </row>
    <row r="145" spans="1:9" ht="16.5" customHeight="1" x14ac:dyDescent="0.3">
      <c r="A145" s="58"/>
      <c r="C145" s="20">
        <f t="array" aca="1" ref="C145:I145" ca="1">Days+8+DATE(Calendar11Year,Calendar11MonthOption,1)-WEEKDAY(DATE(Calendar11Year,Calendar11MonthOption,1),WeekdayOption)</f>
        <v>45081</v>
      </c>
      <c r="D145" s="20">
        <f ca="1"/>
        <v>45082</v>
      </c>
      <c r="E145" s="20">
        <f ca="1"/>
        <v>45083</v>
      </c>
      <c r="F145" s="20">
        <f ca="1"/>
        <v>45084</v>
      </c>
      <c r="G145" s="34">
        <f ca="1"/>
        <v>45085</v>
      </c>
      <c r="H145" s="20">
        <f ca="1"/>
        <v>45086</v>
      </c>
      <c r="I145" s="22">
        <f ca="1"/>
        <v>45087</v>
      </c>
    </row>
    <row r="146" spans="1:9" ht="56.25" customHeight="1" x14ac:dyDescent="0.3">
      <c r="A146" s="58"/>
      <c r="C146" s="21"/>
      <c r="D146" s="52"/>
      <c r="E146" s="53"/>
      <c r="F146" s="54"/>
      <c r="G146" s="55"/>
      <c r="H146" s="21"/>
      <c r="I146" s="26"/>
    </row>
    <row r="147" spans="1:9" ht="16.5" customHeight="1" x14ac:dyDescent="0.3">
      <c r="A147" s="58"/>
      <c r="C147" s="20">
        <f t="array" aca="1" ref="C147:I147" ca="1">Days+15+DATE(Calendar11Year,Calendar11MonthOption,1)-WEEKDAY(DATE(Calendar11Year,Calendar11MonthOption,1),WeekdayOption)</f>
        <v>45088</v>
      </c>
      <c r="D147" s="20">
        <f ca="1"/>
        <v>45089</v>
      </c>
      <c r="E147" s="20">
        <f ca="1"/>
        <v>45090</v>
      </c>
      <c r="F147" s="20">
        <f ca="1"/>
        <v>45091</v>
      </c>
      <c r="G147" s="20">
        <f ca="1"/>
        <v>45092</v>
      </c>
      <c r="H147" s="20">
        <f ca="1"/>
        <v>45093</v>
      </c>
      <c r="I147" s="22">
        <f ca="1"/>
        <v>45094</v>
      </c>
    </row>
    <row r="148" spans="1:9" ht="56.25" customHeight="1" x14ac:dyDescent="0.3">
      <c r="A148" s="58"/>
      <c r="C148" s="21"/>
      <c r="D148" s="21"/>
      <c r="E148" s="21"/>
      <c r="F148" s="21"/>
      <c r="G148" s="21"/>
      <c r="H148" s="21"/>
      <c r="I148" s="23"/>
    </row>
    <row r="149" spans="1:9" ht="16.5" customHeight="1" x14ac:dyDescent="0.3">
      <c r="A149" s="58"/>
      <c r="C149" s="20">
        <f t="array" aca="1" ref="C149:I149" ca="1">Days+22+DATE(Calendar11Year,Calendar11MonthOption,1)-WEEKDAY(DATE(Calendar11Year,Calendar11MonthOption,1),WeekdayOption)</f>
        <v>45095</v>
      </c>
      <c r="D149" s="20">
        <f ca="1"/>
        <v>45096</v>
      </c>
      <c r="E149" s="20">
        <f ca="1"/>
        <v>45097</v>
      </c>
      <c r="F149" s="20">
        <f ca="1"/>
        <v>45098</v>
      </c>
      <c r="G149" s="20">
        <f ca="1"/>
        <v>45099</v>
      </c>
      <c r="H149" s="20">
        <f ca="1"/>
        <v>45100</v>
      </c>
      <c r="I149" s="22">
        <f ca="1"/>
        <v>45101</v>
      </c>
    </row>
    <row r="150" spans="1:9" ht="56.25" customHeight="1" x14ac:dyDescent="0.3">
      <c r="A150" s="58"/>
      <c r="C150" s="21"/>
      <c r="D150" s="21"/>
      <c r="E150" s="21"/>
      <c r="F150" s="21"/>
      <c r="G150" s="21"/>
      <c r="H150" s="21"/>
      <c r="I150" s="23"/>
    </row>
    <row r="151" spans="1:9" ht="16.5" customHeight="1" x14ac:dyDescent="0.3">
      <c r="A151" s="58"/>
      <c r="C151" s="20">
        <f t="array" aca="1" ref="C151:I151" ca="1">Days+29+DATE(Calendar11Year,Calendar11MonthOption,1)-WEEKDAY(DATE(Calendar11Year,Calendar11MonthOption,1),WeekdayOption)</f>
        <v>45102</v>
      </c>
      <c r="D151" s="20">
        <f ca="1"/>
        <v>45103</v>
      </c>
      <c r="E151" s="20">
        <f ca="1"/>
        <v>45104</v>
      </c>
      <c r="F151" s="20">
        <f ca="1"/>
        <v>45105</v>
      </c>
      <c r="G151" s="20">
        <f ca="1"/>
        <v>45106</v>
      </c>
      <c r="H151" s="20">
        <f ca="1"/>
        <v>45107</v>
      </c>
      <c r="I151" s="22">
        <f ca="1"/>
        <v>45108</v>
      </c>
    </row>
    <row r="152" spans="1:9" ht="57" customHeight="1" x14ac:dyDescent="0.3">
      <c r="A152" s="58"/>
      <c r="C152" s="21"/>
      <c r="D152" s="21"/>
      <c r="E152" s="21"/>
      <c r="F152" s="21"/>
      <c r="G152" s="21"/>
      <c r="H152" s="21"/>
      <c r="I152" s="24"/>
    </row>
    <row r="153" spans="1:9" ht="16.5" customHeight="1" x14ac:dyDescent="0.3">
      <c r="A153" s="58"/>
      <c r="C153" s="20">
        <f t="array" aca="1" ref="C153:D153" ca="1">Days+36+DATE(Calendar11Year,Calendar11MonthOption,1)-WEEKDAY(DATE(Calendar11Year,Calendar11MonthOption,1),WeekdayOption)</f>
        <v>45109</v>
      </c>
      <c r="D153" s="20">
        <f ca="1"/>
        <v>45110</v>
      </c>
      <c r="E153" s="61" t="s">
        <v>0</v>
      </c>
      <c r="F153" s="61"/>
      <c r="G153" s="61"/>
      <c r="H153" s="61"/>
      <c r="I153" s="61"/>
    </row>
    <row r="154" spans="1:9" ht="63.75" customHeight="1" x14ac:dyDescent="0.3">
      <c r="A154" s="58"/>
      <c r="C154" s="21"/>
      <c r="D154" s="21"/>
      <c r="E154" s="59" t="s">
        <v>22</v>
      </c>
      <c r="F154" s="59"/>
      <c r="G154" s="59"/>
      <c r="H154" s="59"/>
      <c r="I154" s="59"/>
    </row>
  </sheetData>
  <mergeCells count="39">
    <mergeCell ref="E153:I153"/>
    <mergeCell ref="E139:I139"/>
    <mergeCell ref="E140:I140"/>
    <mergeCell ref="E97:I97"/>
    <mergeCell ref="D52:H52"/>
    <mergeCell ref="E83:I83"/>
    <mergeCell ref="D68:H68"/>
    <mergeCell ref="D106:H106"/>
    <mergeCell ref="D74:F74"/>
    <mergeCell ref="A143:A154"/>
    <mergeCell ref="E13:I13"/>
    <mergeCell ref="E14:I14"/>
    <mergeCell ref="E42:I42"/>
    <mergeCell ref="E56:I56"/>
    <mergeCell ref="E70:I70"/>
    <mergeCell ref="E55:I55"/>
    <mergeCell ref="E69:I69"/>
    <mergeCell ref="E27:I27"/>
    <mergeCell ref="E28:I28"/>
    <mergeCell ref="E41:I41"/>
    <mergeCell ref="A17:A28"/>
    <mergeCell ref="A3:A14"/>
    <mergeCell ref="A31:A42"/>
    <mergeCell ref="E154:I154"/>
    <mergeCell ref="E84:I84"/>
    <mergeCell ref="A129:A140"/>
    <mergeCell ref="A45:A56"/>
    <mergeCell ref="A59:A70"/>
    <mergeCell ref="A73:A84"/>
    <mergeCell ref="A87:A98"/>
    <mergeCell ref="A101:A112"/>
    <mergeCell ref="D6:H6"/>
    <mergeCell ref="A115:A126"/>
    <mergeCell ref="E126:I126"/>
    <mergeCell ref="E111:I111"/>
    <mergeCell ref="E125:I125"/>
    <mergeCell ref="E98:I98"/>
    <mergeCell ref="E112:I112"/>
    <mergeCell ref="E8:H8"/>
  </mergeCells>
  <phoneticPr fontId="2" type="noConversion"/>
  <conditionalFormatting sqref="C3:I3 C5:I5 C7:I7 C9:I9 C11:I11 C13:D13">
    <cfRule type="expression" dxfId="10" priority="38">
      <formula>MONTH(C3)&lt;&gt;Calendar1MonthOption</formula>
    </cfRule>
  </conditionalFormatting>
  <conditionalFormatting sqref="C17:I17 C19:I19 C21:I21 C23:I23 C25:I25 C27:D27">
    <cfRule type="expression" dxfId="9" priority="27">
      <formula>MONTH(C17)&lt;&gt;Calendar2MonthOption</formula>
    </cfRule>
  </conditionalFormatting>
  <conditionalFormatting sqref="C31:I31 C33:I33 C35:I35 C37:I37 C39:I39 C41:D41">
    <cfRule type="expression" dxfId="8" priority="25">
      <formula>MONTH(C31)&lt;&gt;Calendar3MonthOption</formula>
    </cfRule>
  </conditionalFormatting>
  <conditionalFormatting sqref="C45:I45 C47:I47 C49:I49 C51:I51 C53:I53 C55:D55">
    <cfRule type="expression" dxfId="7" priority="23">
      <formula>MONTH(C45)&lt;&gt;Calendar4MonthOption</formula>
    </cfRule>
  </conditionalFormatting>
  <conditionalFormatting sqref="C59:I59 C61:I61 C63:I63 C65:I65 C67:I67 C69:D69">
    <cfRule type="expression" dxfId="6" priority="21">
      <formula>MONTH(C59)&lt;&gt;Calendar5MonthOption</formula>
    </cfRule>
  </conditionalFormatting>
  <conditionalFormatting sqref="C73:I73 C75:I75 C77:I77 C79:I79 C81:I81 C83:D83">
    <cfRule type="expression" dxfId="5" priority="19">
      <formula>MONTH(C73)&lt;&gt;Calendar6MonthOption</formula>
    </cfRule>
  </conditionalFormatting>
  <conditionalFormatting sqref="C87:I87 C89:I89 C91:I91 C93:I93 C95:I95 C97:D97">
    <cfRule type="expression" dxfId="4" priority="17">
      <formula>MONTH(C87)&lt;&gt;Calendar7MonthOption</formula>
    </cfRule>
  </conditionalFormatting>
  <conditionalFormatting sqref="C101:I101 C103:I103 C105:I105 C107:I107 C109:I109 C111:D111">
    <cfRule type="expression" dxfId="3" priority="15">
      <formula>MONTH(C101)&lt;&gt;Calendar8MonthOption</formula>
    </cfRule>
  </conditionalFormatting>
  <conditionalFormatting sqref="C115:I115 C117:I117 C119:I119 C121:I121 C123:I123 C125:D125">
    <cfRule type="expression" dxfId="2" priority="13">
      <formula>MONTH(C115)&lt;&gt;Calendar9MonthOption</formula>
    </cfRule>
  </conditionalFormatting>
  <conditionalFormatting sqref="C129:I129 C131:I131 C133:I133 C135:I135 C137:I137 C139:D139">
    <cfRule type="expression" dxfId="1" priority="3">
      <formula>MONTH(C129)&lt;&gt;Calendar10MonthOption</formula>
    </cfRule>
  </conditionalFormatting>
  <conditionalFormatting sqref="C143:I143 C145:I145 C147:I147 C149:I149 C151:I151 C153:D153">
    <cfRule type="expression" dxfId="0" priority="2">
      <formula>MONTH(C143)&lt;&gt;Calendar11MonthOption</formula>
    </cfRule>
  </conditionalFormatting>
  <dataValidations count="11">
    <dataValidation type="list" allowBlank="1" showInputMessage="1" showErrorMessage="1" error="Only days from the dropdown list can be used for the weekday headings. To select a different weekday, select CANCEL, then ALT+DOWN ARROW to pick from the dropdown list" prompt="Select the starting day of the week from the dropdown list. Press ALT+DOWN ARROW to open the dropdown list then press ENTER to select a day. The calendar will update automatically" sqref="C2" xr:uid="{00000000-0002-0000-0000-000000000000}">
      <formula1>"SUNDAY,MONDAY,TUESDAY,WEDNESDAY,THURSDAY,FRIDAY,SATURDAY"</formula1>
    </dataValidation>
    <dataValidation type="list" allowBlank="1" showInputMessage="1" showErrorMessage="1" error="Select a month from the entries in the list. Select CANCEL, then ALT+DOWN ARROW to pick from the dropdown list" prompt="Select the calendar's start month from the dropdown list. Press ALT+DOWN ARROW to open the dropdown list then press ENTER to choose one of the items" sqref="D1" xr:uid="{00000000-0002-0000-0000-000001000000}">
      <formula1>"January,February,March,April,May,June,July,August,September,October,November,December"</formula1>
    </dataValidation>
    <dataValidation allowBlank="1" showInputMessage="1" prompt="This workbook is a 12 month calendar. Type the starting year in cell B1 then select the starting month in cell C1. The calendar will update automatically for subsequent months" sqref="B1" xr:uid="{00000000-0002-0000-0000-000002000000}"/>
    <dataValidation allowBlank="1" showInputMessage="1" showErrorMessage="1" prompt="Enter the year for this calendar" sqref="C1" xr:uid="{00000000-0002-0000-0000-000003000000}"/>
    <dataValidation allowBlank="1" showInputMessage="1" prompt="Automatically determined weekday. To change weekdays, select a new starting day of the week in B2" sqref="D2:I2 C16" xr:uid="{00000000-0002-0000-0000-000004000000}"/>
    <dataValidation allowBlank="1" showInputMessage="1" prompt="Date" sqref="C3" xr:uid="{00000000-0002-0000-0000-000005000000}"/>
    <dataValidation allowBlank="1" showInputMessage="1" prompt="Enter monthly notes here" sqref="E14" xr:uid="{00000000-0002-0000-0000-000006000000}"/>
    <dataValidation allowBlank="1" showInputMessage="1" prompt="Monthly notes heading" sqref="E13" xr:uid="{00000000-0002-0000-0000-000007000000}"/>
    <dataValidation allowBlank="1" showInputMessage="1" prompt="Enter daily notes here" sqref="C4" xr:uid="{00000000-0002-0000-0000-000008000000}"/>
    <dataValidation allowBlank="1" showInputMessage="1" prompt="Calendar year automatically determined by the year input in B1" sqref="C15" xr:uid="{00000000-0002-0000-0000-000009000000}"/>
    <dataValidation allowBlank="1" showInputMessage="1" prompt="Calendar month offset by the month selected in C1" sqref="D15" xr:uid="{00000000-0002-0000-0000-00000A000000}"/>
  </dataValidations>
  <printOptions horizontalCentered="1" verticalCentered="1"/>
  <pageMargins left="0.25" right="0.25" top="1" bottom="0.45" header="0.5" footer="0.5"/>
  <pageSetup fitToHeight="0" orientation="landscape" r:id="rId1"/>
  <headerFooter alignWithMargins="0">
    <oddHeader>&amp;C&amp;"+,Bold"&amp;24&amp;G
English Language Arts – English IV</oddHeader>
    <oddFooter>&amp;L&amp;"Arial,Regular"&amp;10This document offers suggestions for pacing instruction and does not replace HISD curriculum content.&amp;R&amp;"Arial,Regular"&amp;10© Houston ISD
Curriculum and Development
2022-2023</oddFooter>
  </headerFooter>
  <rowBreaks count="10" manualBreakCount="10">
    <brk id="14" max="8" man="1"/>
    <brk id="28" max="8" man="1"/>
    <brk id="42" max="8" man="1"/>
    <brk id="56" max="8" man="1"/>
    <brk id="70" max="8" man="1"/>
    <brk id="84" max="8" man="1"/>
    <brk id="98" max="8" man="1"/>
    <brk id="112" max="8" man="1"/>
    <brk id="126" max="8" man="1"/>
    <brk id="140" max="8" man="1"/>
  </rowBreaks>
  <legacyDrawingHF r:id="rId2"/>
  <extLst>
    <ext xmlns:mx="http://schemas.microsoft.com/office/mac/excel/2008/main" uri="{64002731-A6B0-56B0-2670-7721B7C09600}">
      <mx:PLV Mode="0" OnePage="0" WScale="0"/>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62769924A3B6A7438080404B36F46101" ma:contentTypeVersion="14" ma:contentTypeDescription="Create a new document." ma:contentTypeScope="" ma:versionID="0b4ea760e1e143572a7f2706cfc4668b">
  <xsd:schema xmlns:xsd="http://www.w3.org/2001/XMLSchema" xmlns:xs="http://www.w3.org/2001/XMLSchema" xmlns:p="http://schemas.microsoft.com/office/2006/metadata/properties" xmlns:ns2="3fa761cf-a84f-49c4-bff1-1d8f9c2d6891" xmlns:ns3="2d09050b-ebd3-42df-a96a-d373289ddd74" targetNamespace="http://schemas.microsoft.com/office/2006/metadata/properties" ma:root="true" ma:fieldsID="0654270e52122e82c0331a4b4c5f99c4" ns2:_="" ns3:_="">
    <xsd:import namespace="3fa761cf-a84f-49c4-bff1-1d8f9c2d6891"/>
    <xsd:import namespace="2d09050b-ebd3-42df-a96a-d373289ddd74"/>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2:MediaServiceLocation"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fa761cf-a84f-49c4-bff1-1d8f9c2d689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LengthInSeconds" ma:index="18" nillable="true" ma:displayName="Length (seconds)" ma:internalName="MediaLengthInSeconds" ma:readOnly="true">
      <xsd:simpleType>
        <xsd:restriction base="dms:Unknow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e3d05eac-c0cb-4ba2-8f6a-3e450bdddebf"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2d09050b-ebd3-42df-a96a-d373289ddd74" elementFormDefault="qualified">
    <xsd:import namespace="http://schemas.microsoft.com/office/2006/documentManagement/types"/>
    <xsd:import namespace="http://schemas.microsoft.com/office/infopath/2007/PartnerControls"/>
    <xsd:element name="TaxCatchAll" ma:index="21" nillable="true" ma:displayName="Taxonomy Catch All Column" ma:hidden="true" ma:list="{5d02376b-9696-42c0-bb68-bbe5f31760a3}" ma:internalName="TaxCatchAll" ma:showField="CatchAllData" ma:web="2d09050b-ebd3-42df-a96a-d373289ddd7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2d09050b-ebd3-42df-a96a-d373289ddd74" xsi:nil="true"/>
    <lcf76f155ced4ddcb4097134ff3c332f xmlns="3fa761cf-a84f-49c4-bff1-1d8f9c2d6891">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8352858B-CE72-4E5B-B895-2C5175ED789B}">
  <ds:schemaRefs>
    <ds:schemaRef ds:uri="http://schemas.microsoft.com/sharepoint/v3/contenttype/forms"/>
  </ds:schemaRefs>
</ds:datastoreItem>
</file>

<file path=customXml/itemProps2.xml><?xml version="1.0" encoding="utf-8"?>
<ds:datastoreItem xmlns:ds="http://schemas.openxmlformats.org/officeDocument/2006/customXml" ds:itemID="{81A96501-CAE7-467C-AADF-E11155CB1143}"/>
</file>

<file path=customXml/itemProps3.xml><?xml version="1.0" encoding="utf-8"?>
<ds:datastoreItem xmlns:ds="http://schemas.openxmlformats.org/officeDocument/2006/customXml" ds:itemID="{8987BB24-C235-49B6-AA97-CC6217D9B9D0}">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24</vt:i4>
      </vt:variant>
    </vt:vector>
  </HeadingPairs>
  <TitlesOfParts>
    <vt:vector size="25" baseType="lpstr">
      <vt:lpstr>Calendar</vt:lpstr>
      <vt:lpstr>Calendar10Month</vt:lpstr>
      <vt:lpstr>Calendar10Year</vt:lpstr>
      <vt:lpstr>Calendar11Month</vt:lpstr>
      <vt:lpstr>Calendar11Year</vt:lpstr>
      <vt:lpstr>Calendar1Month</vt:lpstr>
      <vt:lpstr>Calendar1Year</vt:lpstr>
      <vt:lpstr>Calendar2Month</vt:lpstr>
      <vt:lpstr>Calendar2Year</vt:lpstr>
      <vt:lpstr>Calendar3Month</vt:lpstr>
      <vt:lpstr>Calendar3Year</vt:lpstr>
      <vt:lpstr>Calendar4Month</vt:lpstr>
      <vt:lpstr>Calendar4Year</vt:lpstr>
      <vt:lpstr>Calendar5Month</vt:lpstr>
      <vt:lpstr>Calendar5Year</vt:lpstr>
      <vt:lpstr>Calendar6Month</vt:lpstr>
      <vt:lpstr>Calendar6Year</vt:lpstr>
      <vt:lpstr>Calendar7Month</vt:lpstr>
      <vt:lpstr>Calendar7Year</vt:lpstr>
      <vt:lpstr>Calendar8Month</vt:lpstr>
      <vt:lpstr>Calendar8Year</vt:lpstr>
      <vt:lpstr>Calendar9Month</vt:lpstr>
      <vt:lpstr>Calendar9Year</vt:lpstr>
      <vt:lpstr>Calendar!Print_Area</vt:lpstr>
      <vt:lpstr>WeekStart</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Template_PacingCalendar_SEC</dc:title>
  <dc:creator>Assenmacher, Sarah</dc:creator>
  <cp:lastModifiedBy>Assenmacher, Sarah</cp:lastModifiedBy>
  <cp:lastPrinted>2022-05-24T19:16:20Z</cp:lastPrinted>
  <dcterms:created xsi:type="dcterms:W3CDTF">2016-07-26T15:53:57Z</dcterms:created>
  <dcterms:modified xsi:type="dcterms:W3CDTF">2022-05-24T20:25:18Z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0x01010062769924A3B6A7438080404B36F46101</vt:lpwstr>
  </property>
</Properties>
</file>