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codeName="ThisWorkbook" autoCompressPictures="0"/>
  <mc:AlternateContent xmlns:mc="http://schemas.openxmlformats.org/markup-compatibility/2006">
    <mc:Choice Requires="x15">
      <x15ac:absPath xmlns:x15ac="http://schemas.microsoft.com/office/spreadsheetml/2010/11/ac" url="https://houstonisd-my.sharepoint.com/personal/p00129916_houstonisd_org/Documents/Desktop/"/>
    </mc:Choice>
  </mc:AlternateContent>
  <xr:revisionPtr revIDLastSave="182" documentId="8_{34D9F321-FEEB-4E71-92CF-EF1ABCB95AEC}" xr6:coauthVersionLast="47" xr6:coauthVersionMax="47" xr10:uidLastSave="{B04E7559-80FD-43B1-A377-4DFAC9244F61}"/>
  <bookViews>
    <workbookView xWindow="28680" yWindow="-120" windowWidth="29040" windowHeight="17640" tabRatio="788" xr2:uid="{00000000-000D-0000-FFFF-FFFF00000000}"/>
  </bookViews>
  <sheets>
    <sheet name="Calendar" sheetId="14" r:id="rId1"/>
  </sheets>
  <definedNames>
    <definedName name="Calendar10Month">Calendar!$D$127</definedName>
    <definedName name="Calendar10MonthOption">MATCH(Calendar10Month,Months,0)</definedName>
    <definedName name="Calendar10Year">Calendar!$C$127</definedName>
    <definedName name="Calendar11Month">Calendar!$D$141</definedName>
    <definedName name="Calendar11MonthOption">MATCH(Calendar11Month,Months,0)</definedName>
    <definedName name="Calendar11Year">Calendar!$C$141</definedName>
    <definedName name="Calendar12Month">Calendar!#REF!</definedName>
    <definedName name="Calendar12MonthOption">MATCH(Calendar12Month,Months,0)</definedName>
    <definedName name="Calendar12Year">Calendar!#REF!</definedName>
    <definedName name="Calendar1Month">Calendar!$D$1</definedName>
    <definedName name="Calendar1MonthOption">MATCH(Calendar1Month,Months,0)</definedName>
    <definedName name="Calendar1Year">Calendar!$C$1</definedName>
    <definedName name="Calendar2Month">Calendar!$D$15</definedName>
    <definedName name="Calendar2MonthOption">MATCH(Calendar2Month,Months,0)</definedName>
    <definedName name="Calendar2Year">Calendar!$C$15</definedName>
    <definedName name="Calendar3Month">Calendar!$D$29</definedName>
    <definedName name="Calendar3MonthOption">MATCH(Calendar3Month,Months,0)</definedName>
    <definedName name="Calendar3Year">Calendar!$C$29</definedName>
    <definedName name="Calendar4Month">Calendar!$D$43</definedName>
    <definedName name="Calendar4MonthOption">MATCH(Calendar4Month,Months,0)</definedName>
    <definedName name="Calendar4Year">Calendar!$C$43</definedName>
    <definedName name="Calendar5Month">Calendar!$D$57</definedName>
    <definedName name="Calendar5MonthOption">MATCH(Calendar5Month,Months,0)</definedName>
    <definedName name="Calendar5Year">Calendar!$C$57</definedName>
    <definedName name="Calendar6Month">Calendar!$D$71</definedName>
    <definedName name="Calendar6MonthOption">MATCH(Calendar6Month,Months,0)</definedName>
    <definedName name="Calendar6Year">Calendar!$C$71</definedName>
    <definedName name="Calendar7Month">Calendar!$D$85</definedName>
    <definedName name="Calendar7MonthOption">MATCH(Calendar7Month,Months,0)</definedName>
    <definedName name="Calendar7Year">Calendar!$C$85</definedName>
    <definedName name="Calendar8Month">Calendar!$D$99</definedName>
    <definedName name="Calendar8MonthOption">MATCH(Calendar8Month,Months,0)</definedName>
    <definedName name="Calendar8Year">Calendar!$C$99</definedName>
    <definedName name="Calendar9Month">Calendar!$D$113</definedName>
    <definedName name="Calendar9MonthOption">MATCH(Calendar9Month,Months,0)</definedName>
    <definedName name="Calendar9Year">Calendar!$C$113</definedName>
    <definedName name="Days">{0,1,2,3,4,5,6}</definedName>
    <definedName name="Months">{"January","February","March","April","May","June","July","August","September","October","November","December"}</definedName>
    <definedName name="_xlnm.Print_Area" localSheetId="0">Calendar!$A$1:$I$154</definedName>
    <definedName name="WeekdayOption">MATCH(WeekStart,Weekdays,0)+10</definedName>
    <definedName name="Weekdays">{"Monday","Tuesday","Wednesday","Thursday","Friday","Saturday","Sunday"}</definedName>
    <definedName name="WeekStart">Calendar!$C$2</definedName>
    <definedName name="WeekStartValue">IF(WeekStart="Monday",2,1)</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C1" i="14" l="1"/>
  <c r="C15" i="14" s="1"/>
  <c r="C7" i="14" l="1" a="1"/>
  <c r="F7" i="14" s="1"/>
  <c r="C13" i="14" a="1"/>
  <c r="C13" i="14" s="1"/>
  <c r="C5" i="14" a="1"/>
  <c r="C5" i="14" s="1"/>
  <c r="C9" i="14" a="1"/>
  <c r="D9" i="14" s="1"/>
  <c r="D15" i="14"/>
  <c r="C21" i="14" s="1" a="1"/>
  <c r="C11" i="14" a="1"/>
  <c r="E11" i="14" s="1"/>
  <c r="C3" i="14" a="1"/>
  <c r="C3" i="14" s="1"/>
  <c r="H5" i="14" l="1"/>
  <c r="D13" i="14"/>
  <c r="G11" i="14"/>
  <c r="D11" i="14"/>
  <c r="G3" i="14"/>
  <c r="G2" i="14" s="1"/>
  <c r="D3" i="14"/>
  <c r="D2" i="14" s="1"/>
  <c r="F3" i="14"/>
  <c r="F2" i="14" s="1"/>
  <c r="F5" i="14"/>
  <c r="I5" i="14"/>
  <c r="D7" i="14"/>
  <c r="E7" i="14"/>
  <c r="D5" i="14"/>
  <c r="H11" i="14"/>
  <c r="H3" i="14"/>
  <c r="H2" i="14" s="1"/>
  <c r="G5" i="14"/>
  <c r="F11" i="14"/>
  <c r="H7" i="14"/>
  <c r="E3" i="14"/>
  <c r="E2" i="14" s="1"/>
  <c r="E5" i="14"/>
  <c r="I3" i="14"/>
  <c r="I2" i="14" s="1"/>
  <c r="C19" i="14" a="1"/>
  <c r="H19" i="14" s="1"/>
  <c r="C27" i="14" a="1"/>
  <c r="D27" i="14" s="1"/>
  <c r="I7" i="14"/>
  <c r="G7" i="14"/>
  <c r="C11" i="14"/>
  <c r="D29" i="14"/>
  <c r="C29" i="14"/>
  <c r="C7" i="14"/>
  <c r="C17" i="14" a="1"/>
  <c r="C17" i="14" s="1"/>
  <c r="C16" i="14" s="1"/>
  <c r="C23" i="14" a="1"/>
  <c r="E23" i="14" s="1"/>
  <c r="C25" i="14" a="1"/>
  <c r="C25" i="14" s="1"/>
  <c r="I9" i="14"/>
  <c r="H9" i="14"/>
  <c r="I11" i="14"/>
  <c r="E9" i="14"/>
  <c r="C9" i="14"/>
  <c r="F9" i="14"/>
  <c r="G9" i="14"/>
  <c r="E21" i="14"/>
  <c r="I21" i="14"/>
  <c r="F21" i="14"/>
  <c r="H21" i="14"/>
  <c r="G21" i="14"/>
  <c r="C21" i="14"/>
  <c r="D21" i="14"/>
  <c r="C27" i="14" l="1"/>
  <c r="G19" i="14"/>
  <c r="C39" i="14" a="1"/>
  <c r="I39" i="14" s="1"/>
  <c r="D43" i="14"/>
  <c r="I19" i="14"/>
  <c r="C19" i="14"/>
  <c r="H17" i="14"/>
  <c r="H16" i="14" s="1"/>
  <c r="C23" i="14"/>
  <c r="D19" i="14"/>
  <c r="I17" i="14"/>
  <c r="I16" i="14" s="1"/>
  <c r="F23" i="14"/>
  <c r="C35" i="14" a="1"/>
  <c r="F35" i="14" s="1"/>
  <c r="D17" i="14"/>
  <c r="D16" i="14" s="1"/>
  <c r="E19" i="14"/>
  <c r="F19" i="14"/>
  <c r="E17" i="14"/>
  <c r="E16" i="14" s="1"/>
  <c r="E25" i="14"/>
  <c r="D25" i="14"/>
  <c r="C33" i="14" a="1"/>
  <c r="C33" i="14" s="1"/>
  <c r="G25" i="14"/>
  <c r="H25" i="14"/>
  <c r="C31" i="14" a="1"/>
  <c r="D31" i="14" s="1"/>
  <c r="D30" i="14" s="1"/>
  <c r="G23" i="14"/>
  <c r="C41" i="14" a="1"/>
  <c r="C41" i="14" s="1"/>
  <c r="C37" i="14" a="1"/>
  <c r="D37" i="14" s="1"/>
  <c r="I25" i="14"/>
  <c r="G17" i="14"/>
  <c r="G16" i="14" s="1"/>
  <c r="F17" i="14"/>
  <c r="F16" i="14" s="1"/>
  <c r="I23" i="14"/>
  <c r="D23" i="14"/>
  <c r="C43" i="14"/>
  <c r="F25" i="14"/>
  <c r="H23" i="14"/>
  <c r="H39" i="14" l="1"/>
  <c r="C31" i="14"/>
  <c r="C30" i="14" s="1"/>
  <c r="H31" i="14"/>
  <c r="H30" i="14" s="1"/>
  <c r="E39" i="14"/>
  <c r="I31" i="14"/>
  <c r="I30" i="14" s="1"/>
  <c r="F39" i="14"/>
  <c r="E31" i="14"/>
  <c r="E30" i="14" s="1"/>
  <c r="C53" i="14" a="1"/>
  <c r="F53" i="14" s="1"/>
  <c r="C47" i="14" a="1"/>
  <c r="E47" i="14" s="1"/>
  <c r="E35" i="14"/>
  <c r="D39" i="14"/>
  <c r="G39" i="14"/>
  <c r="G31" i="14"/>
  <c r="G30" i="14" s="1"/>
  <c r="C39" i="14"/>
  <c r="F31" i="14"/>
  <c r="F30" i="14" s="1"/>
  <c r="D33" i="14"/>
  <c r="C55" i="14" a="1"/>
  <c r="C55" i="14" s="1"/>
  <c r="I33" i="14"/>
  <c r="G35" i="14"/>
  <c r="C57" i="14"/>
  <c r="F33" i="14"/>
  <c r="H35" i="14"/>
  <c r="H33" i="14"/>
  <c r="D57" i="14"/>
  <c r="G33" i="14"/>
  <c r="C49" i="14" a="1"/>
  <c r="I49" i="14" s="1"/>
  <c r="E33" i="14"/>
  <c r="F37" i="14"/>
  <c r="I37" i="14"/>
  <c r="C35" i="14"/>
  <c r="I35" i="14"/>
  <c r="H37" i="14"/>
  <c r="C45" i="14" a="1"/>
  <c r="H45" i="14" s="1"/>
  <c r="H44" i="14" s="1"/>
  <c r="D35" i="14"/>
  <c r="E37" i="14"/>
  <c r="G37" i="14"/>
  <c r="D41" i="14"/>
  <c r="C51" i="14" a="1"/>
  <c r="F51" i="14" s="1"/>
  <c r="C37" i="14"/>
  <c r="C69" i="14" l="1" a="1"/>
  <c r="C69" i="14" s="1"/>
  <c r="F47" i="14"/>
  <c r="H47" i="14"/>
  <c r="D53" i="14"/>
  <c r="C53" i="14"/>
  <c r="H53" i="14"/>
  <c r="E53" i="14"/>
  <c r="G53" i="14"/>
  <c r="D47" i="14"/>
  <c r="G47" i="14"/>
  <c r="C47" i="14"/>
  <c r="I47" i="14"/>
  <c r="I53" i="14"/>
  <c r="G49" i="14"/>
  <c r="D55" i="14"/>
  <c r="D71" i="14"/>
  <c r="C65" i="14" a="1"/>
  <c r="F65" i="14" s="1"/>
  <c r="C63" i="14" a="1"/>
  <c r="D63" i="14" s="1"/>
  <c r="F49" i="14"/>
  <c r="C71" i="14"/>
  <c r="E45" i="14"/>
  <c r="E44" i="14" s="1"/>
  <c r="G51" i="14"/>
  <c r="I51" i="14"/>
  <c r="H49" i="14"/>
  <c r="C49" i="14"/>
  <c r="G45" i="14"/>
  <c r="G44" i="14" s="1"/>
  <c r="C59" i="14" a="1"/>
  <c r="F59" i="14" s="1"/>
  <c r="F58" i="14" s="1"/>
  <c r="C67" i="14" a="1"/>
  <c r="D67" i="14" s="1"/>
  <c r="C51" i="14"/>
  <c r="D49" i="14"/>
  <c r="D45" i="14"/>
  <c r="D44" i="14" s="1"/>
  <c r="I45" i="14"/>
  <c r="I44" i="14" s="1"/>
  <c r="C61" i="14" a="1"/>
  <c r="C61" i="14" s="1"/>
  <c r="D51" i="14"/>
  <c r="E49" i="14"/>
  <c r="C45" i="14"/>
  <c r="C44" i="14" s="1"/>
  <c r="E51" i="14"/>
  <c r="H51" i="14"/>
  <c r="F45" i="14"/>
  <c r="F44" i="14" s="1"/>
  <c r="D69" i="14" l="1"/>
  <c r="C59" i="14"/>
  <c r="C58" i="14" s="1"/>
  <c r="I63" i="14"/>
  <c r="E59" i="14"/>
  <c r="E58" i="14" s="1"/>
  <c r="E63" i="14"/>
  <c r="C79" i="14" a="1"/>
  <c r="I79" i="14" s="1"/>
  <c r="I59" i="14"/>
  <c r="I58" i="14" s="1"/>
  <c r="H59" i="14"/>
  <c r="H58" i="14" s="1"/>
  <c r="C83" i="14" a="1"/>
  <c r="C83" i="14" s="1"/>
  <c r="I67" i="14"/>
  <c r="C73" i="14" a="1"/>
  <c r="D73" i="14" s="1"/>
  <c r="D72" i="14" s="1"/>
  <c r="C67" i="14"/>
  <c r="C77" i="14" a="1"/>
  <c r="I77" i="14" s="1"/>
  <c r="C85" i="14"/>
  <c r="C81" i="14" a="1"/>
  <c r="I81" i="14" s="1"/>
  <c r="C75" i="14" a="1"/>
  <c r="D75" i="14" s="1"/>
  <c r="E61" i="14"/>
  <c r="F61" i="14"/>
  <c r="I65" i="14"/>
  <c r="G65" i="14"/>
  <c r="D65" i="14"/>
  <c r="D61" i="14"/>
  <c r="E67" i="14"/>
  <c r="H65" i="14"/>
  <c r="C65" i="14"/>
  <c r="I61" i="14"/>
  <c r="G67" i="14"/>
  <c r="D59" i="14"/>
  <c r="D58" i="14" s="1"/>
  <c r="H61" i="14"/>
  <c r="G61" i="14"/>
  <c r="F67" i="14"/>
  <c r="G59" i="14"/>
  <c r="G58" i="14" s="1"/>
  <c r="G63" i="14"/>
  <c r="F63" i="14"/>
  <c r="H67" i="14"/>
  <c r="D85" i="14"/>
  <c r="E65" i="14"/>
  <c r="C63" i="14"/>
  <c r="H63" i="14"/>
  <c r="D79" i="14" l="1"/>
  <c r="E79" i="14"/>
  <c r="F79" i="14"/>
  <c r="G79" i="14"/>
  <c r="H79" i="14"/>
  <c r="C79" i="14"/>
  <c r="E73" i="14"/>
  <c r="E72" i="14" s="1"/>
  <c r="H73" i="14"/>
  <c r="H72" i="14" s="1"/>
  <c r="D81" i="14"/>
  <c r="F73" i="14"/>
  <c r="F72" i="14" s="1"/>
  <c r="G73" i="14"/>
  <c r="G72" i="14" s="1"/>
  <c r="C73" i="14"/>
  <c r="C72" i="14" s="1"/>
  <c r="D83" i="14"/>
  <c r="G81" i="14"/>
  <c r="C91" i="14" a="1"/>
  <c r="H91" i="14" s="1"/>
  <c r="I73" i="14"/>
  <c r="I72" i="14" s="1"/>
  <c r="G77" i="14"/>
  <c r="C77" i="14"/>
  <c r="D77" i="14"/>
  <c r="H77" i="14"/>
  <c r="F75" i="14"/>
  <c r="F77" i="14"/>
  <c r="C75" i="14"/>
  <c r="C81" i="14"/>
  <c r="F81" i="14"/>
  <c r="E77" i="14"/>
  <c r="E75" i="14"/>
  <c r="I75" i="14"/>
  <c r="E81" i="14"/>
  <c r="H81" i="14"/>
  <c r="G75" i="14"/>
  <c r="H75" i="14"/>
  <c r="D99" i="14"/>
  <c r="C87" i="14" a="1"/>
  <c r="E87" i="14" s="1"/>
  <c r="E86" i="14" s="1"/>
  <c r="C99" i="14"/>
  <c r="C89" i="14" a="1"/>
  <c r="I89" i="14" s="1"/>
  <c r="C97" i="14" a="1"/>
  <c r="D97" i="14" s="1"/>
  <c r="C93" i="14" a="1"/>
  <c r="F93" i="14" s="1"/>
  <c r="C95" i="14" a="1"/>
  <c r="C95" i="14" s="1"/>
  <c r="I91" i="14" l="1"/>
  <c r="F91" i="14"/>
  <c r="E91" i="14"/>
  <c r="C91" i="14"/>
  <c r="D91" i="14"/>
  <c r="G91" i="14"/>
  <c r="C87" i="14"/>
  <c r="C86" i="14" s="1"/>
  <c r="H87" i="14"/>
  <c r="H86" i="14" s="1"/>
  <c r="E95" i="14"/>
  <c r="D95" i="14"/>
  <c r="I95" i="14"/>
  <c r="G95" i="14"/>
  <c r="F95" i="14"/>
  <c r="C111" i="14" a="1"/>
  <c r="C111" i="14" s="1"/>
  <c r="H95" i="14"/>
  <c r="C109" i="14" a="1"/>
  <c r="H109" i="14" s="1"/>
  <c r="C101" i="14" a="1"/>
  <c r="I101" i="14" s="1"/>
  <c r="I100" i="14" s="1"/>
  <c r="D87" i="14"/>
  <c r="D86" i="14" s="1"/>
  <c r="F87" i="14"/>
  <c r="F86" i="14" s="1"/>
  <c r="I93" i="14"/>
  <c r="C97" i="14"/>
  <c r="I87" i="14"/>
  <c r="I86" i="14" s="1"/>
  <c r="D113" i="14"/>
  <c r="D93" i="14"/>
  <c r="G87" i="14"/>
  <c r="G86" i="14" s="1"/>
  <c r="C103" i="14" a="1"/>
  <c r="D103" i="14" s="1"/>
  <c r="E93" i="14"/>
  <c r="C107" i="14" a="1"/>
  <c r="D107" i="14" s="1"/>
  <c r="C113" i="14"/>
  <c r="C93" i="14"/>
  <c r="C105" i="14" a="1"/>
  <c r="G105" i="14" s="1"/>
  <c r="D89" i="14"/>
  <c r="H89" i="14"/>
  <c r="G93" i="14"/>
  <c r="F89" i="14"/>
  <c r="G89" i="14"/>
  <c r="E89" i="14"/>
  <c r="C89" i="14"/>
  <c r="H93" i="14"/>
  <c r="F101" i="14" l="1"/>
  <c r="F100" i="14" s="1"/>
  <c r="F107" i="14"/>
  <c r="C109" i="14"/>
  <c r="E109" i="14"/>
  <c r="E101" i="14"/>
  <c r="E100" i="14" s="1"/>
  <c r="H101" i="14"/>
  <c r="H100" i="14" s="1"/>
  <c r="D101" i="14"/>
  <c r="D100" i="14" s="1"/>
  <c r="G101" i="14"/>
  <c r="G100" i="14" s="1"/>
  <c r="D111" i="14"/>
  <c r="C107" i="14"/>
  <c r="H103" i="14"/>
  <c r="C123" i="14" a="1"/>
  <c r="I123" i="14" s="1"/>
  <c r="C117" i="14" a="1"/>
  <c r="E117" i="14" s="1"/>
  <c r="C103" i="14"/>
  <c r="C101" i="14"/>
  <c r="C100" i="14" s="1"/>
  <c r="F109" i="14"/>
  <c r="E107" i="14"/>
  <c r="H107" i="14"/>
  <c r="G107" i="14"/>
  <c r="G109" i="14"/>
  <c r="D109" i="14"/>
  <c r="I107" i="14"/>
  <c r="I109" i="14"/>
  <c r="G103" i="14"/>
  <c r="C125" i="14" a="1"/>
  <c r="C125" i="14" s="1"/>
  <c r="I105" i="14"/>
  <c r="C119" i="14" a="1"/>
  <c r="C119" i="14" s="1"/>
  <c r="E103" i="14"/>
  <c r="C115" i="14" a="1"/>
  <c r="H115" i="14" s="1"/>
  <c r="H114" i="14" s="1"/>
  <c r="I103" i="14"/>
  <c r="C121" i="14" a="1"/>
  <c r="C121" i="14" s="1"/>
  <c r="D127" i="14"/>
  <c r="F103" i="14"/>
  <c r="C127" i="14"/>
  <c r="E105" i="14"/>
  <c r="D105" i="14"/>
  <c r="C105" i="14"/>
  <c r="H105" i="14"/>
  <c r="F105" i="14"/>
  <c r="I117" i="14" l="1"/>
  <c r="G117" i="14"/>
  <c r="C131" i="14" a="1"/>
  <c r="H131" i="14" s="1"/>
  <c r="E123" i="14"/>
  <c r="D123" i="14"/>
  <c r="G123" i="14"/>
  <c r="F123" i="14"/>
  <c r="H123" i="14"/>
  <c r="D125" i="14"/>
  <c r="F117" i="14"/>
  <c r="D117" i="14"/>
  <c r="C117" i="14"/>
  <c r="C123" i="14"/>
  <c r="H117" i="14"/>
  <c r="G119" i="14"/>
  <c r="E115" i="14"/>
  <c r="E114" i="14" s="1"/>
  <c r="D115" i="14"/>
  <c r="D114" i="14" s="1"/>
  <c r="G115" i="14"/>
  <c r="G114" i="14" s="1"/>
  <c r="C139" i="14" a="1"/>
  <c r="C139" i="14" s="1"/>
  <c r="G121" i="14"/>
  <c r="D119" i="14"/>
  <c r="F115" i="14"/>
  <c r="F114" i="14" s="1"/>
  <c r="I119" i="14"/>
  <c r="H119" i="14"/>
  <c r="E119" i="14"/>
  <c r="C115" i="14"/>
  <c r="C114" i="14" s="1"/>
  <c r="I115" i="14"/>
  <c r="I114" i="14" s="1"/>
  <c r="I121" i="14"/>
  <c r="E121" i="14"/>
  <c r="F119" i="14"/>
  <c r="C135" i="14" a="1"/>
  <c r="I135" i="14" s="1"/>
  <c r="D121" i="14"/>
  <c r="H121" i="14"/>
  <c r="F121" i="14"/>
  <c r="C129" i="14" a="1"/>
  <c r="E129" i="14" s="1"/>
  <c r="E128" i="14" s="1"/>
  <c r="C141" i="14"/>
  <c r="C133" i="14" a="1"/>
  <c r="D133" i="14" s="1"/>
  <c r="C137" i="14" a="1"/>
  <c r="C137" i="14" s="1"/>
  <c r="D141" i="14"/>
  <c r="E131" i="14" l="1"/>
  <c r="F131" i="14"/>
  <c r="C131" i="14"/>
  <c r="D131" i="14"/>
  <c r="I131" i="14"/>
  <c r="G131" i="14"/>
  <c r="D139" i="14"/>
  <c r="C149" i="14" a="1"/>
  <c r="F149" i="14" s="1"/>
  <c r="F133" i="14"/>
  <c r="I133" i="14"/>
  <c r="F137" i="14"/>
  <c r="H133" i="14"/>
  <c r="H135" i="14"/>
  <c r="C143" i="14" a="1"/>
  <c r="I143" i="14" s="1"/>
  <c r="I142" i="14" s="1"/>
  <c r="F129" i="14"/>
  <c r="F128" i="14" s="1"/>
  <c r="H129" i="14"/>
  <c r="H128" i="14" s="1"/>
  <c r="C151" i="14" a="1"/>
  <c r="H151" i="14" s="1"/>
  <c r="E135" i="14"/>
  <c r="D135" i="14"/>
  <c r="G137" i="14"/>
  <c r="C133" i="14"/>
  <c r="E133" i="14"/>
  <c r="C153" i="14" a="1"/>
  <c r="C153" i="14" s="1"/>
  <c r="C129" i="14"/>
  <c r="C128" i="14" s="1"/>
  <c r="C135" i="14"/>
  <c r="F135" i="14"/>
  <c r="I137" i="14"/>
  <c r="G133" i="14"/>
  <c r="C145" i="14" a="1"/>
  <c r="E145" i="14" s="1"/>
  <c r="D129" i="14"/>
  <c r="D128" i="14" s="1"/>
  <c r="I129" i="14"/>
  <c r="I128" i="14" s="1"/>
  <c r="G135" i="14"/>
  <c r="H137" i="14"/>
  <c r="D137" i="14"/>
  <c r="E137" i="14"/>
  <c r="C147" i="14" a="1"/>
  <c r="H147" i="14" s="1"/>
  <c r="G129" i="14"/>
  <c r="G128" i="14" s="1"/>
  <c r="C149" i="14" l="1"/>
  <c r="E149" i="14"/>
  <c r="D149" i="14"/>
  <c r="G149" i="14"/>
  <c r="H149" i="14"/>
  <c r="I149" i="14"/>
  <c r="C151" i="14"/>
  <c r="D153" i="14"/>
  <c r="C143" i="14"/>
  <c r="C142" i="14" s="1"/>
  <c r="H143" i="14"/>
  <c r="H142" i="14" s="1"/>
  <c r="F143" i="14"/>
  <c r="F142" i="14" s="1"/>
  <c r="D143" i="14"/>
  <c r="D142" i="14" s="1"/>
  <c r="E143" i="14"/>
  <c r="E142" i="14" s="1"/>
  <c r="G143" i="14"/>
  <c r="G142" i="14" s="1"/>
  <c r="I151" i="14"/>
  <c r="G145" i="14"/>
  <c r="C145" i="14"/>
  <c r="F145" i="14"/>
  <c r="H145" i="14"/>
  <c r="D151" i="14"/>
  <c r="G151" i="14"/>
  <c r="E151" i="14"/>
  <c r="D145" i="14"/>
  <c r="I145" i="14"/>
  <c r="F151" i="14"/>
  <c r="F147" i="14"/>
  <c r="I147" i="14"/>
  <c r="C147" i="14"/>
  <c r="G147" i="14"/>
  <c r="E147" i="14"/>
  <c r="D147" i="14"/>
</calcChain>
</file>

<file path=xl/sharedStrings.xml><?xml version="1.0" encoding="utf-8"?>
<sst xmlns="http://schemas.openxmlformats.org/spreadsheetml/2006/main" count="165" uniqueCount="87">
  <si>
    <t>Notes:</t>
  </si>
  <si>
    <t>August</t>
  </si>
  <si>
    <t>SUNDAY</t>
  </si>
  <si>
    <t>Units of Instruction</t>
  </si>
  <si>
    <t>Labor Day</t>
  </si>
  <si>
    <t>END OF CYCLE 1</t>
  </si>
  <si>
    <t>END OF CYCLE 2</t>
  </si>
  <si>
    <t>END OF CYCLE 4</t>
  </si>
  <si>
    <t>END OF CYCLE 5</t>
  </si>
  <si>
    <t>Winter Break</t>
  </si>
  <si>
    <t>Martin Luther King, Jr. Day</t>
  </si>
  <si>
    <t>Spring Break</t>
  </si>
  <si>
    <t>Spring Holiday</t>
  </si>
  <si>
    <t>Memorial Day</t>
  </si>
  <si>
    <t>Chávez / Huerta
Day</t>
  </si>
  <si>
    <t>Fall Holiday</t>
  </si>
  <si>
    <t>Teacher
Prep Day
(no students)</t>
  </si>
  <si>
    <t>Teacher
Service Day
(no students)</t>
  </si>
  <si>
    <t>Teacher Service Days
(no students)</t>
  </si>
  <si>
    <t>END OF CYCLE 3</t>
  </si>
  <si>
    <t>2022-2023
Pacing Calendar</t>
  </si>
  <si>
    <t>Jun. 1 - Teacher Preparation Day (no students)</t>
  </si>
  <si>
    <t>May 29 - Memorial Day</t>
  </si>
  <si>
    <t>Mar. 13-17 - Spring Break
Mar. 31 - César Chávez/Dolores Huerta Day</t>
  </si>
  <si>
    <t>Dec. 22 - Jan. 4 - Winter Break (teachers)
Dec. 22 - Jan. 6 - Winter Break (students)</t>
  </si>
  <si>
    <t>Dec. 22 - Jan. 4 - Winter Break (teachers)
Dec. 22 - Jan. 6 - Winter Break (students)
Jan. 5 - Teacher Preparation Day (no students)
Jan. 6 - Teacher Service Day (no students)
Jan. 16 - Martin Luther King, Jr. Day</t>
  </si>
  <si>
    <t>Nov. 21-25 - Thanksgiving Break</t>
  </si>
  <si>
    <t>Oct. 4 - Teacher Service Day (no students)
Oct. 5 - Fall Holiday</t>
  </si>
  <si>
    <t>Sept. 5 - Labor Day</t>
  </si>
  <si>
    <t>Feb. 20 - Teacher Service Day (no students)</t>
  </si>
  <si>
    <t>Apr. 7 - Spring Holiday
Apr. 21 - Spring Holiday</t>
  </si>
  <si>
    <t>END OF CYCLE 6</t>
  </si>
  <si>
    <t>Aug. 8-12, 16-19 - Teacher Service Days (no students)
Aug. 15 - Teacher Preparation Day (no students)</t>
  </si>
  <si>
    <t>• Extend
• Review
• Assess
• Reteach</t>
  </si>
  <si>
    <t>C1W1</t>
  </si>
  <si>
    <t>C2W1</t>
  </si>
  <si>
    <t>C3W1</t>
  </si>
  <si>
    <t>C4W1</t>
  </si>
  <si>
    <t>C5W1</t>
  </si>
  <si>
    <t>C6W1</t>
  </si>
  <si>
    <t>C1W2</t>
  </si>
  <si>
    <t>C1W3</t>
  </si>
  <si>
    <t>C1W4</t>
  </si>
  <si>
    <t>C1W5</t>
  </si>
  <si>
    <t>C1W6</t>
  </si>
  <si>
    <t>C2W2</t>
  </si>
  <si>
    <t>C2W3</t>
  </si>
  <si>
    <t>C2W4</t>
  </si>
  <si>
    <t>C2W5</t>
  </si>
  <si>
    <t>C3W2</t>
  </si>
  <si>
    <t>C3W3</t>
  </si>
  <si>
    <t>C3W4</t>
  </si>
  <si>
    <t>C3W5</t>
  </si>
  <si>
    <t>C3W6</t>
  </si>
  <si>
    <t>C4W2</t>
  </si>
  <si>
    <t>C4W3</t>
  </si>
  <si>
    <t>C4W4</t>
  </si>
  <si>
    <t>C4W5</t>
  </si>
  <si>
    <t>C4W6</t>
  </si>
  <si>
    <t>C4W7</t>
  </si>
  <si>
    <t>C5W2</t>
  </si>
  <si>
    <t>C5W3</t>
  </si>
  <si>
    <t>C5W4</t>
  </si>
  <si>
    <t>C5W5</t>
  </si>
  <si>
    <t>C5W6</t>
  </si>
  <si>
    <t>C6W2</t>
  </si>
  <si>
    <t>C6W3</t>
  </si>
  <si>
    <t>C6W4</t>
  </si>
  <si>
    <t>C6W5</t>
  </si>
  <si>
    <t>C6W6</t>
  </si>
  <si>
    <t>C6W7</t>
  </si>
  <si>
    <t>Thanksgiving Break</t>
  </si>
  <si>
    <t xml:space="preserve"> </t>
  </si>
  <si>
    <r>
      <rPr>
        <b/>
        <sz val="11"/>
        <color theme="1"/>
        <rFont val="Arial"/>
        <family val="2"/>
        <scheme val="major"/>
      </rPr>
      <t xml:space="preserve">Unit 1
</t>
    </r>
    <r>
      <rPr>
        <sz val="11"/>
        <color theme="1"/>
        <rFont val="Arial"/>
        <family val="2"/>
        <scheme val="major"/>
      </rPr>
      <t>(12 90-min. or 24 45-min. class periods)</t>
    </r>
  </si>
  <si>
    <r>
      <rPr>
        <b/>
        <sz val="11"/>
        <color theme="1"/>
        <rFont val="Arial"/>
        <family val="2"/>
        <scheme val="major"/>
      </rPr>
      <t>Unit 2</t>
    </r>
    <r>
      <rPr>
        <sz val="11"/>
        <color theme="1"/>
        <rFont val="Arial"/>
        <family val="2"/>
        <scheme val="major"/>
      </rPr>
      <t xml:space="preserve">
(10 90-min. or 20 45 min. class periods)</t>
    </r>
  </si>
  <si>
    <r>
      <rPr>
        <b/>
        <sz val="11"/>
        <color theme="1"/>
        <rFont val="Arial"/>
        <family val="2"/>
        <scheme val="major"/>
      </rPr>
      <t xml:space="preserve">Unit 3
</t>
    </r>
    <r>
      <rPr>
        <sz val="11"/>
        <color theme="1"/>
        <rFont val="Arial"/>
        <family val="2"/>
        <scheme val="major"/>
      </rPr>
      <t>(11 90-min. or 23 45-min. class periods)</t>
    </r>
  </si>
  <si>
    <r>
      <rPr>
        <b/>
        <sz val="11"/>
        <color theme="1"/>
        <rFont val="Arial"/>
        <family val="2"/>
        <scheme val="major"/>
      </rPr>
      <t>Unit 4</t>
    </r>
    <r>
      <rPr>
        <sz val="11"/>
        <color theme="1"/>
        <rFont val="Arial"/>
        <family val="2"/>
        <scheme val="major"/>
      </rPr>
      <t xml:space="preserve">
(12 90-min. or 25 45 min. class periods)</t>
    </r>
  </si>
  <si>
    <r>
      <rPr>
        <b/>
        <sz val="11"/>
        <color theme="1"/>
        <rFont val="Arial"/>
        <family val="2"/>
        <scheme val="major"/>
      </rPr>
      <t xml:space="preserve">Unit 5
</t>
    </r>
    <r>
      <rPr>
        <sz val="11"/>
        <color theme="1"/>
        <rFont val="Arial"/>
        <family val="2"/>
        <scheme val="major"/>
      </rPr>
      <t>(12 90-min. or 24 45-min. class periods)</t>
    </r>
  </si>
  <si>
    <r>
      <rPr>
        <b/>
        <sz val="11"/>
        <color theme="1"/>
        <rFont val="Arial"/>
        <family val="2"/>
        <scheme val="major"/>
      </rPr>
      <t>Unit 6</t>
    </r>
    <r>
      <rPr>
        <sz val="11"/>
        <color theme="1"/>
        <rFont val="Arial"/>
        <family val="2"/>
        <scheme val="major"/>
      </rPr>
      <t xml:space="preserve">
(12 90-min. or 24 45 min. class periods)</t>
    </r>
  </si>
  <si>
    <r>
      <rPr>
        <b/>
        <sz val="10"/>
        <rFont val="Arial"/>
        <family val="2"/>
        <scheme val="major"/>
      </rPr>
      <t>Unit 4: How Science and Technology Influence Our Life</t>
    </r>
    <r>
      <rPr>
        <sz val="10"/>
        <rFont val="Arial"/>
        <family val="2"/>
        <scheme val="major"/>
      </rPr>
      <t xml:space="preserve">
Students will connect technology to their daily activities and discuss the impact of social media and networks on daily life. They can use technology in formal and informal settings. They will discuss the impact of technological innovations and the future of technology with simple elaboration. Students will compare the use of technology and social media in the target language countries and the United States.</t>
    </r>
  </si>
  <si>
    <r>
      <rPr>
        <b/>
        <sz val="10"/>
        <rFont val="Arial"/>
        <family val="2"/>
        <scheme val="major"/>
      </rPr>
      <t>Unit 1: The Influence of Language and Culture on Identity</t>
    </r>
    <r>
      <rPr>
        <sz val="10"/>
        <rFont val="Arial"/>
        <family val="2"/>
        <scheme val="major"/>
      </rPr>
      <t xml:space="preserve">
Students will greet others using some elaboration, and will make more detailed conversation in culturally appropriate ways based on context and mode of communication (in person, by phone, text or online). They will be able to communicate with the teacher and peers in a classroom or virtual context using the target language with some elaboration. They will ensure to address people formally and informally beyond the classroom setting. </t>
    </r>
  </si>
  <si>
    <r>
      <rPr>
        <b/>
        <sz val="10"/>
        <rFont val="Arial"/>
        <family val="2"/>
        <scheme val="major"/>
      </rPr>
      <t>Unit 2: Families in Different Societies</t>
    </r>
    <r>
      <rPr>
        <sz val="10"/>
        <rFont val="Arial"/>
        <family val="2"/>
        <scheme val="major"/>
      </rPr>
      <t xml:space="preserve">
Students will discuss and compare their family structure and extended family with families in the target language countries. Learners will be able to describe themselves and their family members using some elaboration. They will be able to describe a variety of physical, emotional, personality traits and professions in details. They will be able to compare birthday customs, celebrations, and holidays of the target language culture with their own culture.</t>
    </r>
  </si>
  <si>
    <r>
      <rPr>
        <b/>
        <sz val="10"/>
        <rFont val="Arial"/>
        <family val="2"/>
        <scheme val="major"/>
      </rPr>
      <t>Unit 3: Influences of Beauty and Art</t>
    </r>
    <r>
      <rPr>
        <sz val="10"/>
        <rFont val="Arial"/>
        <family val="2"/>
        <scheme val="major"/>
      </rPr>
      <t xml:space="preserve">
Students will practice communicating in the target language when going shopping for food, clothes and other items. They will negotiate purchasing and discussing clothing availability, ask for sizes, styles, colors, and prices. Students will be able to discuss fashion in different target language countries. Also, they will discuss in simple terms relevant art forms such as movies, paintings, music, books, and  fashion in the target language</t>
    </r>
  </si>
  <si>
    <r>
      <rPr>
        <b/>
        <sz val="10"/>
        <rFont val="Arial"/>
        <family val="2"/>
        <scheme val="major"/>
      </rPr>
      <t>Unit 4: How Science and Technology Influence Our Life</t>
    </r>
    <r>
      <rPr>
        <sz val="10"/>
        <rFont val="Arial"/>
        <family val="2"/>
        <scheme val="major"/>
      </rPr>
      <t xml:space="preserve">
Students will discuss the influence of technology in their daily activities, and discuss the impact of social media and networks on their life. Students will learn to negotiate in the target language the use of technology in formal and informal settings. They will discuss the impact of technological innovations and the future of technology with simple elaboration. Students will compare the use of technology and social media in the target language countries and the United States.</t>
    </r>
  </si>
  <si>
    <r>
      <rPr>
        <b/>
        <sz val="10"/>
        <rFont val="Arial"/>
        <family val="2"/>
        <scheme val="major"/>
      </rPr>
      <t>Unit 5: Factors that Impact the Quality of Life</t>
    </r>
    <r>
      <rPr>
        <sz val="10"/>
        <rFont val="Arial"/>
        <family val="2"/>
        <scheme val="major"/>
      </rPr>
      <t xml:space="preserve">
Students will discuss with some elaboration factors that affect the quality of life, such as housing, eating habits, health, poverty, and travel. They will learn to describe and compare their homes to the ones in the target language countries, talk about health and how to ask for help when ill. They will discuss with some elaboration eating habits in the U.S. and the target language countries.  They will be able to ask and give directions with details in the target language. </t>
    </r>
  </si>
  <si>
    <r>
      <rPr>
        <b/>
        <sz val="10"/>
        <rFont val="Arial"/>
        <family val="2"/>
        <scheme val="major"/>
      </rPr>
      <t>Unit 5: Factors that Impact the Quality of Life</t>
    </r>
    <r>
      <rPr>
        <sz val="10"/>
        <rFont val="Arial"/>
        <family val="2"/>
        <scheme val="major"/>
      </rPr>
      <t xml:space="preserve">
Students will discuss with some elaboration factors that affect the quality of life, such as housing, eating habits, health, poverty, and travel. They will learn to describe and compare their homes to the ones in the target language countries, talk about health and how to ask for help when ill. They will discuss with some elaboration eating habits in the U.S. and the target language countries.  They will be able to ask and give directions with details in the target language. 
</t>
    </r>
    <r>
      <rPr>
        <b/>
        <sz val="10"/>
        <rFont val="Arial"/>
        <family val="2"/>
        <scheme val="major"/>
      </rPr>
      <t>Unit 6: Environmental, Political, and Social Challenges</t>
    </r>
    <r>
      <rPr>
        <sz val="10"/>
        <rFont val="Arial"/>
        <family val="2"/>
        <scheme val="major"/>
      </rPr>
      <t xml:space="preserve">
Students will compare factors that constitute environmental, political and social challenges such as various means of transportation, global warming, recycling and waste between the U.S. and the target language country. They will use some elaboration regarding language and content</t>
    </r>
  </si>
  <si>
    <r>
      <rPr>
        <b/>
        <sz val="10"/>
        <rFont val="Arial"/>
        <family val="2"/>
        <scheme val="major"/>
      </rPr>
      <t>Unit 6: Environmental, Political, and Social Challenges</t>
    </r>
    <r>
      <rPr>
        <sz val="10"/>
        <rFont val="Arial"/>
        <family val="2"/>
        <scheme val="major"/>
      </rPr>
      <t xml:space="preserve">
Students will compare factors that constitute environmental, political and social challenges such as various means of transportation, global warming, recycling and waste between the U.S. and the target language country. They will use some elaboration regarding language and content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</si>
</sst>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
  </numFmts>
  <fonts count="27" x14ac:knownFonts="1">
    <font>
      <sz val="11"/>
      <name val="Trebuchet MS"/>
      <family val="2"/>
      <scheme val="minor"/>
    </font>
    <font>
      <sz val="11"/>
      <color theme="1"/>
      <name val="Trebuchet MS"/>
      <family val="2"/>
      <scheme val="minor"/>
    </font>
    <font>
      <sz val="8"/>
      <name val="Arial"/>
      <family val="2"/>
    </font>
    <font>
      <b/>
      <sz val="11"/>
      <color theme="0"/>
      <name val="Trebuchet MS"/>
      <family val="2"/>
      <scheme val="minor"/>
    </font>
    <font>
      <b/>
      <sz val="14"/>
      <color theme="0"/>
      <name val="Trebuchet MS"/>
      <family val="2"/>
      <scheme val="minor"/>
    </font>
    <font>
      <b/>
      <sz val="28"/>
      <color theme="0"/>
      <name val="Arial"/>
      <family val="2"/>
      <scheme val="major"/>
    </font>
    <font>
      <sz val="36"/>
      <color theme="4" tint="-0.24994659260841701"/>
      <name val="Trebuchet MS"/>
      <family val="2"/>
      <scheme val="minor"/>
    </font>
    <font>
      <b/>
      <sz val="11"/>
      <color theme="3"/>
      <name val="Arial"/>
      <family val="2"/>
      <scheme val="major"/>
    </font>
    <font>
      <sz val="16"/>
      <color theme="1"/>
      <name val="Trebuchet MS"/>
      <family val="2"/>
      <scheme val="minor"/>
    </font>
    <font>
      <b/>
      <sz val="11"/>
      <color theme="0"/>
      <name val="Arial"/>
      <family val="2"/>
      <scheme val="major"/>
    </font>
    <font>
      <sz val="11"/>
      <name val="Trebuchet MS"/>
      <family val="2"/>
      <scheme val="minor"/>
    </font>
    <font>
      <sz val="11"/>
      <color theme="1"/>
      <name val="Arial"/>
      <family val="2"/>
      <scheme val="major"/>
    </font>
    <font>
      <sz val="11"/>
      <color indexed="63"/>
      <name val="Trebuchet MS"/>
      <family val="2"/>
      <scheme val="minor"/>
    </font>
    <font>
      <sz val="11"/>
      <name val="Arial"/>
      <family val="2"/>
      <scheme val="major"/>
    </font>
    <font>
      <sz val="10"/>
      <name val="Arial"/>
      <family val="2"/>
      <scheme val="major"/>
    </font>
    <font>
      <b/>
      <sz val="11"/>
      <name val="Arial"/>
      <family val="2"/>
      <scheme val="major"/>
    </font>
    <font>
      <b/>
      <sz val="12"/>
      <name val="Arial"/>
      <family val="2"/>
      <scheme val="major"/>
    </font>
    <font>
      <b/>
      <sz val="11"/>
      <color theme="1"/>
      <name val="Arial"/>
      <family val="2"/>
      <scheme val="major"/>
    </font>
    <font>
      <sz val="36"/>
      <color rgb="FF67A2B9"/>
      <name val="Arial"/>
      <family val="2"/>
      <scheme val="major"/>
    </font>
    <font>
      <b/>
      <sz val="16"/>
      <name val="Arial"/>
      <family val="2"/>
      <scheme val="major"/>
    </font>
    <font>
      <sz val="16"/>
      <color theme="1"/>
      <name val="Arial"/>
      <family val="2"/>
      <scheme val="major"/>
    </font>
    <font>
      <sz val="10"/>
      <color theme="1"/>
      <name val="Arial"/>
      <family val="2"/>
      <scheme val="major"/>
    </font>
    <font>
      <b/>
      <sz val="20"/>
      <color theme="0"/>
      <name val="Arial"/>
      <family val="2"/>
      <scheme val="major"/>
    </font>
    <font>
      <b/>
      <sz val="10"/>
      <name val="Arial"/>
      <family val="2"/>
      <scheme val="major"/>
    </font>
    <font>
      <sz val="16"/>
      <name val="Arial"/>
      <family val="2"/>
      <scheme val="major"/>
    </font>
    <font>
      <sz val="9"/>
      <color theme="1"/>
      <name val="Arial"/>
      <family val="2"/>
      <scheme val="major"/>
    </font>
    <font>
      <b/>
      <sz val="10"/>
      <color theme="1"/>
      <name val="Arial"/>
      <family val="2"/>
      <scheme val="major"/>
    </font>
  </fonts>
  <fills count="17">
    <fill>
      <patternFill patternType="none"/>
    </fill>
    <fill>
      <patternFill patternType="gray125"/>
    </fill>
    <fill>
      <patternFill patternType="solid">
        <fgColor indexed="9"/>
        <bgColor indexed="64"/>
      </patternFill>
    </fill>
    <fill>
      <patternFill patternType="solid">
        <fgColor theme="4" tint="0.59999389629810485"/>
        <bgColor indexed="65"/>
      </patternFill>
    </fill>
    <fill>
      <patternFill patternType="solid">
        <fgColor theme="4"/>
      </patternFill>
    </fill>
    <fill>
      <patternFill patternType="solid">
        <fgColor theme="8"/>
      </patternFill>
    </fill>
    <fill>
      <patternFill patternType="solid">
        <fgColor theme="4" tint="-0.24994659260841701"/>
        <bgColor indexed="64"/>
      </patternFill>
    </fill>
    <fill>
      <patternFill patternType="solid">
        <fgColor theme="7" tint="-0.499984740745262"/>
        <bgColor indexed="64"/>
      </patternFill>
    </fill>
    <fill>
      <patternFill patternType="solid">
        <fgColor rgb="FFECD1D5"/>
        <bgColor indexed="64"/>
      </patternFill>
    </fill>
    <fill>
      <patternFill patternType="solid">
        <fgColor rgb="FF67A2B9"/>
        <bgColor indexed="64"/>
      </patternFill>
    </fill>
    <fill>
      <patternFill patternType="solid">
        <fgColor rgb="FF61A60E"/>
        <bgColor indexed="64"/>
      </patternFill>
    </fill>
    <fill>
      <patternFill patternType="solid">
        <fgColor rgb="FFF3BFA6"/>
        <bgColor indexed="64"/>
      </patternFill>
    </fill>
    <fill>
      <patternFill patternType="solid">
        <fgColor rgb="FFD3E2E8"/>
        <bgColor indexed="64"/>
      </patternFill>
    </fill>
    <fill>
      <patternFill patternType="solid">
        <fgColor rgb="FFD5E4B9"/>
        <bgColor indexed="64"/>
      </patternFill>
    </fill>
    <fill>
      <patternFill patternType="solid">
        <fgColor rgb="FFEEECF1"/>
        <bgColor indexed="64"/>
      </patternFill>
    </fill>
    <fill>
      <patternFill patternType="solid">
        <fgColor theme="0" tint="-4.9989318521683403E-2"/>
        <bgColor indexed="64"/>
      </patternFill>
    </fill>
    <fill>
      <patternFill patternType="solid">
        <fgColor rgb="FFBDBDBD"/>
        <bgColor indexed="64"/>
      </patternFill>
    </fill>
  </fills>
  <borders count="25">
    <border>
      <left/>
      <right/>
      <top/>
      <bottom/>
      <diagonal/>
    </border>
    <border>
      <left style="thin">
        <color theme="4" tint="0.39994506668294322"/>
      </left>
      <right style="thin">
        <color theme="4" tint="0.39994506668294322"/>
      </right>
      <top style="thin">
        <color theme="4" tint="0.39994506668294322"/>
      </top>
      <bottom style="thin">
        <color theme="4" tint="0.39994506668294322"/>
      </bottom>
      <diagonal/>
    </border>
    <border>
      <left style="thick">
        <color theme="1" tint="0.499984740745262"/>
      </left>
      <right style="thick">
        <color theme="1" tint="0.499984740745262"/>
      </right>
      <top style="thick">
        <color theme="1" tint="0.499984740745262"/>
      </top>
      <bottom style="thick">
        <color theme="1" tint="0.499984740745262"/>
      </bottom>
      <diagonal/>
    </border>
    <border>
      <left/>
      <right style="thick">
        <color theme="0"/>
      </right>
      <top/>
      <bottom/>
      <diagonal/>
    </border>
    <border>
      <left style="thin">
        <color theme="0" tint="-0.14996795556505021"/>
      </left>
      <right/>
      <top style="thin">
        <color theme="0" tint="-0.14996795556505021"/>
      </top>
      <bottom/>
      <diagonal/>
    </border>
    <border>
      <left style="thin">
        <color theme="0" tint="-0.14996795556505021"/>
      </left>
      <right/>
      <top/>
      <bottom/>
      <diagonal/>
    </border>
    <border>
      <left/>
      <right style="thin">
        <color theme="0" tint="-0.14996795556505021"/>
      </right>
      <top/>
      <bottom/>
      <diagonal/>
    </border>
    <border>
      <left style="thin">
        <color theme="0" tint="-0.14996795556505021"/>
      </left>
      <right/>
      <top/>
      <bottom style="thin">
        <color theme="0" tint="-0.14993743705557422"/>
      </bottom>
      <diagonal/>
    </border>
    <border>
      <left style="thin">
        <color theme="0" tint="-0.14996795556505021"/>
      </left>
      <right/>
      <top style="thin">
        <color theme="0" tint="-0.14993743705557422"/>
      </top>
      <bottom/>
      <diagonal/>
    </border>
    <border>
      <left/>
      <right style="thin">
        <color theme="0" tint="-0.14993743705557422"/>
      </right>
      <top style="thin">
        <color theme="0" tint="-0.14996795556505021"/>
      </top>
      <bottom/>
      <diagonal/>
    </border>
    <border>
      <left style="thin">
        <color theme="0" tint="-0.14996795556505021"/>
      </left>
      <right/>
      <top/>
      <bottom style="thin">
        <color theme="0" tint="-0.14996795556505021"/>
      </bottom>
      <diagonal/>
    </border>
    <border>
      <left/>
      <right/>
      <top/>
      <bottom style="thin">
        <color theme="0" tint="-0.14996795556505021"/>
      </bottom>
      <diagonal/>
    </border>
    <border>
      <left/>
      <right style="thin">
        <color theme="0" tint="-0.14996795556505021"/>
      </right>
      <top/>
      <bottom style="thin">
        <color theme="0" tint="-0.14996795556505021"/>
      </bottom>
      <diagonal/>
    </border>
    <border>
      <left/>
      <right/>
      <top/>
      <bottom style="thin">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3743705557422"/>
      </right>
      <top/>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right style="thin">
        <color theme="0" tint="-0.14993743705557422"/>
      </right>
      <top/>
      <bottom/>
      <diagonal/>
    </border>
    <border>
      <left/>
      <right/>
      <top style="thin">
        <color theme="0" tint="-0.14996795556505021"/>
      </top>
      <bottom/>
      <diagonal/>
    </border>
    <border>
      <left/>
      <right/>
      <top/>
      <bottom style="thin">
        <color theme="0" tint="-0.14993743705557422"/>
      </bottom>
      <diagonal/>
    </border>
    <border>
      <left style="thin">
        <color theme="0" tint="-0.14993743705557422"/>
      </left>
      <right style="thin">
        <color theme="0" tint="-0.14993743705557422"/>
      </right>
      <top style="thin">
        <color theme="0" tint="-0.14993743705557422"/>
      </top>
      <bottom/>
      <diagonal/>
    </border>
    <border>
      <left style="thin">
        <color theme="0" tint="-0.14993743705557422"/>
      </left>
      <right style="thin">
        <color theme="0" tint="-0.14993743705557422"/>
      </right>
      <top/>
      <bottom style="thin">
        <color theme="0" tint="-0.14993743705557422"/>
      </bottom>
      <diagonal/>
    </border>
    <border>
      <left style="thin">
        <color theme="0" tint="-0.14996795556505021"/>
      </left>
      <right style="thin">
        <color theme="0" tint="-0.14993743705557422"/>
      </right>
      <top/>
      <bottom style="thin">
        <color theme="0" tint="-0.14996795556505021"/>
      </bottom>
      <diagonal/>
    </border>
    <border>
      <left style="thin">
        <color theme="0" tint="-0.14993743705557422"/>
      </left>
      <right style="thin">
        <color theme="0" tint="-0.14993743705557422"/>
      </right>
      <top/>
      <bottom style="thin">
        <color theme="0" tint="-0.14996795556505021"/>
      </bottom>
      <diagonal/>
    </border>
    <border>
      <left style="thin">
        <color theme="0" tint="-0.14993743705557422"/>
      </left>
      <right style="thin">
        <color theme="0" tint="-0.14996795556505021"/>
      </right>
      <top/>
      <bottom style="thin">
        <color theme="0" tint="-0.14996795556505021"/>
      </bottom>
      <diagonal/>
    </border>
  </borders>
  <cellStyleXfs count="13">
    <xf numFmtId="0" fontId="0" fillId="0" borderId="0" applyFill="0" applyBorder="0" applyProtection="0"/>
    <xf numFmtId="0" fontId="12" fillId="3" borderId="0" applyNumberFormat="0" applyBorder="0" applyAlignment="0" applyProtection="0"/>
    <xf numFmtId="0" fontId="6" fillId="0" borderId="0" applyNumberFormat="0" applyFill="0" applyProtection="0">
      <alignment horizontal="left" indent="3"/>
    </xf>
    <xf numFmtId="0" fontId="3" fillId="4" borderId="1" applyNumberFormat="0" applyAlignment="0" applyProtection="0"/>
    <xf numFmtId="0" fontId="4" fillId="5" borderId="2" applyNumberFormat="0" applyProtection="0">
      <alignment vertical="center"/>
    </xf>
    <xf numFmtId="164" fontId="8" fillId="0" borderId="9" applyFill="0" applyProtection="0">
      <alignment horizontal="left" vertical="center" wrapText="1" indent="1"/>
    </xf>
    <xf numFmtId="164" fontId="11" fillId="0" borderId="6" applyFill="0" applyProtection="0">
      <alignment horizontal="left" vertical="top" wrapText="1" indent="1"/>
    </xf>
    <xf numFmtId="164" fontId="1" fillId="0" borderId="0" applyNumberFormat="0" applyFill="0" applyProtection="0">
      <alignment horizontal="left" vertical="top" wrapText="1" indent="1"/>
    </xf>
    <xf numFmtId="164" fontId="10" fillId="0" borderId="8" applyNumberFormat="0" applyFill="0" applyProtection="0">
      <alignment horizontal="left" vertical="center" wrapText="1" indent="1"/>
    </xf>
    <xf numFmtId="0" fontId="5" fillId="6" borderId="0" applyNumberFormat="0" applyBorder="0" applyProtection="0">
      <alignment horizontal="center"/>
    </xf>
    <xf numFmtId="0" fontId="9" fillId="7" borderId="3" applyNumberFormat="0" applyProtection="0">
      <alignment horizontal="left" vertical="center" indent="1"/>
    </xf>
    <xf numFmtId="0" fontId="9" fillId="6" borderId="3" applyNumberFormat="0" applyProtection="0">
      <alignment horizontal="left" indent="1"/>
    </xf>
    <xf numFmtId="0" fontId="7" fillId="0" borderId="0" applyNumberFormat="0" applyFill="0" applyBorder="0" applyAlignment="0" applyProtection="0"/>
  </cellStyleXfs>
  <cellXfs count="71">
    <xf numFmtId="0" fontId="0" fillId="0" borderId="0" xfId="0"/>
    <xf numFmtId="0" fontId="13" fillId="0" borderId="0" xfId="0" applyFont="1"/>
    <xf numFmtId="0" fontId="14" fillId="0" borderId="0" xfId="0" applyFont="1"/>
    <xf numFmtId="0" fontId="17" fillId="8" borderId="6" xfId="6" applyNumberFormat="1" applyFont="1" applyFill="1" applyAlignment="1">
      <alignment horizontal="center" vertical="center" wrapText="1"/>
    </xf>
    <xf numFmtId="0" fontId="5" fillId="9" borderId="0" xfId="9" applyNumberFormat="1" applyFont="1" applyFill="1" applyBorder="1" applyAlignment="1" applyProtection="1">
      <alignment horizontal="center" vertical="center"/>
    </xf>
    <xf numFmtId="0" fontId="18" fillId="0" borderId="0" xfId="2" applyFont="1" applyFill="1" applyAlignment="1">
      <alignment horizontal="left" vertical="center"/>
    </xf>
    <xf numFmtId="0" fontId="0" fillId="0" borderId="0" xfId="0" applyAlignment="1">
      <alignment horizontal="center"/>
    </xf>
    <xf numFmtId="0" fontId="13" fillId="2" borderId="0" xfId="0" applyFont="1" applyFill="1"/>
    <xf numFmtId="0" fontId="9" fillId="10" borderId="3" xfId="10" applyFont="1" applyFill="1" applyAlignment="1">
      <alignment horizontal="center" vertical="center"/>
    </xf>
    <xf numFmtId="0" fontId="9" fillId="9" borderId="3" xfId="11" applyFont="1" applyFill="1" applyAlignment="1">
      <alignment horizontal="center" vertical="center"/>
    </xf>
    <xf numFmtId="164" fontId="20" fillId="0" borderId="9" xfId="5" applyFont="1" applyFill="1">
      <alignment horizontal="left" vertical="center" wrapText="1" indent="1"/>
    </xf>
    <xf numFmtId="0" fontId="13" fillId="2" borderId="0" xfId="0" applyFont="1" applyFill="1" applyBorder="1"/>
    <xf numFmtId="0" fontId="14" fillId="0" borderId="0" xfId="0" applyFont="1" applyAlignment="1">
      <alignment horizontal="center"/>
    </xf>
    <xf numFmtId="164" fontId="20" fillId="8" borderId="9" xfId="5" applyFont="1" applyFill="1">
      <alignment horizontal="left" vertical="center" wrapText="1" indent="1"/>
    </xf>
    <xf numFmtId="0" fontId="13" fillId="0" borderId="0" xfId="0" applyFont="1" applyAlignment="1">
      <alignment horizontal="center"/>
    </xf>
    <xf numFmtId="0" fontId="19" fillId="11" borderId="5" xfId="6" applyNumberFormat="1" applyFont="1" applyFill="1" applyBorder="1" applyAlignment="1">
      <alignment horizontal="center" vertical="center" wrapText="1"/>
    </xf>
    <xf numFmtId="0" fontId="17" fillId="12" borderId="6" xfId="6" applyNumberFormat="1" applyFont="1" applyFill="1" applyAlignment="1">
      <alignment horizontal="center" vertical="center" wrapText="1"/>
    </xf>
    <xf numFmtId="0" fontId="22" fillId="9" borderId="0" xfId="0" applyFont="1" applyFill="1" applyBorder="1" applyAlignment="1">
      <alignment horizontal="center" vertical="center" wrapText="1"/>
    </xf>
    <xf numFmtId="0" fontId="16" fillId="0" borderId="13" xfId="0" applyFont="1" applyBorder="1" applyAlignment="1">
      <alignment horizontal="center" vertical="center" wrapText="1"/>
    </xf>
    <xf numFmtId="0" fontId="14" fillId="0" borderId="0" xfId="0" applyFont="1" applyBorder="1" applyAlignment="1">
      <alignment wrapText="1"/>
    </xf>
    <xf numFmtId="164" fontId="20" fillId="15" borderId="9" xfId="5" applyFont="1" applyFill="1">
      <alignment horizontal="left" vertical="center" wrapText="1" indent="1"/>
    </xf>
    <xf numFmtId="0" fontId="11" fillId="15" borderId="6" xfId="6" applyNumberFormat="1" applyFont="1" applyFill="1">
      <alignment horizontal="left" vertical="top" wrapText="1" indent="1"/>
    </xf>
    <xf numFmtId="164" fontId="20" fillId="15" borderId="4" xfId="5" applyFont="1" applyFill="1" applyBorder="1">
      <alignment horizontal="left" vertical="center" wrapText="1" indent="1"/>
    </xf>
    <xf numFmtId="0" fontId="11" fillId="15" borderId="5" xfId="6" applyNumberFormat="1" applyFont="1" applyFill="1" applyBorder="1">
      <alignment horizontal="left" vertical="top" wrapText="1" indent="1"/>
    </xf>
    <xf numFmtId="0" fontId="11" fillId="15" borderId="7" xfId="6" applyNumberFormat="1" applyFont="1" applyFill="1" applyBorder="1">
      <alignment horizontal="left" vertical="top" wrapText="1" indent="1"/>
    </xf>
    <xf numFmtId="0" fontId="17" fillId="8" borderId="6" xfId="6" applyNumberFormat="1" applyFont="1" applyFill="1" applyAlignment="1">
      <alignment horizontal="center" vertical="center" wrapText="1"/>
    </xf>
    <xf numFmtId="0" fontId="13" fillId="15" borderId="0" xfId="0" applyFont="1" applyFill="1"/>
    <xf numFmtId="164" fontId="24" fillId="15" borderId="9" xfId="5" applyFont="1" applyFill="1">
      <alignment horizontal="left" vertical="center" wrapText="1" indent="1"/>
    </xf>
    <xf numFmtId="0" fontId="15" fillId="15" borderId="6" xfId="6" applyNumberFormat="1" applyFont="1" applyFill="1" applyAlignment="1">
      <alignment horizontal="center" vertical="center" wrapText="1"/>
    </xf>
    <xf numFmtId="0" fontId="17" fillId="8" borderId="10" xfId="6" applyNumberFormat="1" applyFont="1" applyFill="1" applyBorder="1" applyAlignment="1">
      <alignment horizontal="center" vertical="center" wrapText="1"/>
    </xf>
    <xf numFmtId="0" fontId="17" fillId="8" borderId="0" xfId="6" applyNumberFormat="1" applyFont="1" applyFill="1" applyBorder="1" applyAlignment="1">
      <alignment horizontal="center" vertical="center" wrapText="1"/>
    </xf>
    <xf numFmtId="0" fontId="13" fillId="15" borderId="15" xfId="0" applyFont="1" applyFill="1" applyBorder="1"/>
    <xf numFmtId="0" fontId="11" fillId="15" borderId="15" xfId="6" applyNumberFormat="1" applyFont="1" applyFill="1" applyBorder="1">
      <alignment horizontal="left" vertical="top" wrapText="1" indent="1"/>
    </xf>
    <xf numFmtId="0" fontId="19" fillId="15" borderId="5" xfId="6" applyNumberFormat="1" applyFont="1" applyFill="1" applyBorder="1" applyAlignment="1">
      <alignment horizontal="center" vertical="center" wrapText="1"/>
    </xf>
    <xf numFmtId="164" fontId="20" fillId="15" borderId="17" xfId="5" applyFont="1" applyFill="1" applyBorder="1">
      <alignment horizontal="left" vertical="center" wrapText="1" indent="1"/>
    </xf>
    <xf numFmtId="164" fontId="20" fillId="0" borderId="16" xfId="5" applyFont="1" applyFill="1" applyBorder="1">
      <alignment horizontal="left" vertical="center" wrapText="1" indent="1"/>
    </xf>
    <xf numFmtId="0" fontId="17" fillId="12" borderId="16" xfId="6" applyNumberFormat="1" applyFont="1" applyFill="1" applyBorder="1" applyAlignment="1">
      <alignment horizontal="center" vertical="center" wrapText="1"/>
    </xf>
    <xf numFmtId="0" fontId="11" fillId="13" borderId="16" xfId="6" applyNumberFormat="1" applyFill="1" applyBorder="1">
      <alignment horizontal="left" vertical="top" wrapText="1" indent="1"/>
    </xf>
    <xf numFmtId="0" fontId="11" fillId="14" borderId="16" xfId="6" applyNumberFormat="1" applyFill="1" applyBorder="1">
      <alignment horizontal="left" vertical="top" wrapText="1" indent="1"/>
    </xf>
    <xf numFmtId="164" fontId="20" fillId="15" borderId="18" xfId="5" applyFont="1" applyFill="1" applyBorder="1">
      <alignment horizontal="left" vertical="center" wrapText="1" indent="1"/>
    </xf>
    <xf numFmtId="0" fontId="11" fillId="15" borderId="0" xfId="6" applyNumberFormat="1" applyFont="1" applyFill="1" applyBorder="1">
      <alignment horizontal="left" vertical="top" wrapText="1" indent="1"/>
    </xf>
    <xf numFmtId="164" fontId="20" fillId="8" borderId="18" xfId="5" applyFont="1" applyFill="1" applyBorder="1">
      <alignment horizontal="left" vertical="center" wrapText="1" indent="1"/>
    </xf>
    <xf numFmtId="0" fontId="19" fillId="11" borderId="0" xfId="6" applyNumberFormat="1" applyFont="1" applyFill="1" applyBorder="1" applyAlignment="1">
      <alignment horizontal="center" vertical="center" wrapText="1"/>
    </xf>
    <xf numFmtId="0" fontId="11" fillId="15" borderId="19" xfId="6" applyNumberFormat="1" applyFont="1" applyFill="1" applyBorder="1">
      <alignment horizontal="left" vertical="top" wrapText="1" indent="1"/>
    </xf>
    <xf numFmtId="164" fontId="20" fillId="8" borderId="17" xfId="5" applyFont="1" applyFill="1" applyBorder="1">
      <alignment horizontal="left" vertical="center" wrapText="1" indent="1"/>
    </xf>
    <xf numFmtId="164" fontId="20" fillId="8" borderId="0" xfId="5" applyFont="1" applyFill="1" applyBorder="1">
      <alignment horizontal="left" vertical="center" wrapText="1" indent="1"/>
    </xf>
    <xf numFmtId="164" fontId="20" fillId="0" borderId="14" xfId="5" applyFont="1" applyFill="1" applyBorder="1">
      <alignment horizontal="left" vertical="center" wrapText="1" indent="1"/>
    </xf>
    <xf numFmtId="164" fontId="20" fillId="8" borderId="20" xfId="5" applyFont="1" applyFill="1" applyBorder="1">
      <alignment horizontal="left" vertical="center" wrapText="1" indent="1"/>
    </xf>
    <xf numFmtId="0" fontId="17" fillId="8" borderId="21" xfId="6" applyNumberFormat="1" applyFont="1" applyFill="1" applyBorder="1" applyAlignment="1">
      <alignment horizontal="center" vertical="center" wrapText="1"/>
    </xf>
    <xf numFmtId="0" fontId="26" fillId="16" borderId="6" xfId="6" applyNumberFormat="1" applyFont="1" applyFill="1" applyAlignment="1">
      <alignment horizontal="left" vertical="center" wrapText="1" indent="1"/>
    </xf>
    <xf numFmtId="0" fontId="11" fillId="0" borderId="16" xfId="6" applyNumberFormat="1" applyFont="1" applyFill="1" applyBorder="1" applyAlignment="1">
      <alignment horizontal="left" vertical="top" indent="1"/>
    </xf>
    <xf numFmtId="0" fontId="11" fillId="15" borderId="22" xfId="6" applyNumberFormat="1" applyFont="1" applyFill="1" applyBorder="1">
      <alignment horizontal="left" vertical="top" wrapText="1" indent="1"/>
    </xf>
    <xf numFmtId="0" fontId="13" fillId="15" borderId="22" xfId="0" applyFont="1" applyFill="1" applyBorder="1"/>
    <xf numFmtId="0" fontId="11" fillId="15" borderId="23" xfId="6" applyNumberFormat="1" applyFont="1" applyFill="1" applyBorder="1">
      <alignment horizontal="left" vertical="top" wrapText="1" indent="1"/>
    </xf>
    <xf numFmtId="0" fontId="13" fillId="15" borderId="23" xfId="0" applyFont="1" applyFill="1" applyBorder="1"/>
    <xf numFmtId="0" fontId="11" fillId="15" borderId="24" xfId="6" applyNumberFormat="1" applyFont="1" applyFill="1" applyBorder="1">
      <alignment horizontal="left" vertical="top" wrapText="1" indent="1"/>
    </xf>
    <xf numFmtId="0" fontId="17" fillId="12" borderId="16" xfId="6" applyNumberFormat="1" applyFont="1" applyFill="1" applyBorder="1" applyAlignment="1">
      <alignment horizontal="center" vertical="center" wrapText="1"/>
    </xf>
    <xf numFmtId="0" fontId="14" fillId="0" borderId="0" xfId="0" applyFont="1" applyBorder="1" applyAlignment="1">
      <alignment horizontal="left" vertical="top" wrapText="1"/>
    </xf>
    <xf numFmtId="0" fontId="21" fillId="0" borderId="0" xfId="7" applyNumberFormat="1" applyFont="1">
      <alignment horizontal="left" vertical="top" wrapText="1" indent="1"/>
    </xf>
    <xf numFmtId="164" fontId="15" fillId="0" borderId="5" xfId="8" applyFont="1" applyBorder="1">
      <alignment horizontal="left" vertical="center" wrapText="1" indent="1"/>
    </xf>
    <xf numFmtId="164" fontId="15" fillId="0" borderId="8" xfId="8" applyFont="1" applyBorder="1">
      <alignment horizontal="left" vertical="center" wrapText="1" indent="1"/>
    </xf>
    <xf numFmtId="0" fontId="15" fillId="0" borderId="5" xfId="8" applyNumberFormat="1" applyFont="1" applyBorder="1">
      <alignment horizontal="left" vertical="center" wrapText="1" indent="1"/>
    </xf>
    <xf numFmtId="0" fontId="15" fillId="0" borderId="8" xfId="8" applyNumberFormat="1" applyFont="1">
      <alignment horizontal="left" vertical="center" wrapText="1" indent="1"/>
    </xf>
    <xf numFmtId="164" fontId="15" fillId="0" borderId="8" xfId="8" applyFont="1">
      <alignment horizontal="left" vertical="center" wrapText="1" indent="1"/>
    </xf>
    <xf numFmtId="164" fontId="15" fillId="0" borderId="0" xfId="8" applyFont="1" applyBorder="1">
      <alignment horizontal="left" vertical="center" wrapText="1" indent="1"/>
    </xf>
    <xf numFmtId="0" fontId="25" fillId="0" borderId="0" xfId="7" applyNumberFormat="1" applyFont="1">
      <alignment horizontal="left" vertical="top" wrapText="1" indent="1"/>
    </xf>
    <xf numFmtId="0" fontId="17" fillId="8" borderId="5" xfId="6" applyNumberFormat="1" applyFont="1" applyFill="1" applyBorder="1" applyAlignment="1">
      <alignment horizontal="center" vertical="center" wrapText="1"/>
    </xf>
    <xf numFmtId="0" fontId="17" fillId="8" borderId="0" xfId="6" applyNumberFormat="1" applyFont="1" applyFill="1" applyBorder="1" applyAlignment="1">
      <alignment horizontal="center" vertical="center" wrapText="1"/>
    </xf>
    <xf numFmtId="0" fontId="17" fillId="8" borderId="11" xfId="6" applyNumberFormat="1" applyFont="1" applyFill="1" applyBorder="1" applyAlignment="1">
      <alignment horizontal="center" vertical="center" wrapText="1"/>
    </xf>
    <xf numFmtId="0" fontId="17" fillId="8" borderId="12" xfId="6" applyNumberFormat="1" applyFont="1" applyFill="1" applyBorder="1" applyAlignment="1">
      <alignment horizontal="center" vertical="center" wrapText="1"/>
    </xf>
    <xf numFmtId="0" fontId="17" fillId="8" borderId="6" xfId="6" applyNumberFormat="1" applyFont="1" applyFill="1" applyBorder="1" applyAlignment="1">
      <alignment horizontal="center" vertical="center" wrapText="1"/>
    </xf>
  </cellXfs>
  <cellStyles count="13">
    <cellStyle name="40% - Accent1" xfId="1" builtinId="31" customBuiltin="1"/>
    <cellStyle name="Accent1" xfId="3" builtinId="29" customBuiltin="1"/>
    <cellStyle name="Accent5" xfId="4" builtinId="45" customBuiltin="1"/>
    <cellStyle name="Day" xfId="5" xr:uid="{00000000-0005-0000-0000-000003000000}"/>
    <cellStyle name="Day Detail" xfId="6" xr:uid="{00000000-0005-0000-0000-000004000000}"/>
    <cellStyle name="Heading 1" xfId="2" builtinId="16" customBuiltin="1"/>
    <cellStyle name="Heading 2" xfId="10" builtinId="17" customBuiltin="1"/>
    <cellStyle name="Heading 3" xfId="11" builtinId="18" customBuiltin="1"/>
    <cellStyle name="Heading 4" xfId="12" builtinId="19" customBuiltin="1"/>
    <cellStyle name="Normal" xfId="0" builtinId="0" customBuiltin="1"/>
    <cellStyle name="Notes" xfId="7" xr:uid="{00000000-0005-0000-0000-00000A000000}"/>
    <cellStyle name="Notes Header" xfId="8" xr:uid="{00000000-0005-0000-0000-00000B000000}"/>
    <cellStyle name="Title" xfId="9" builtinId="15" customBuiltin="1"/>
  </cellStyles>
  <dxfs count="11">
    <dxf>
      <font>
        <color rgb="FF747474"/>
      </font>
    </dxf>
    <dxf>
      <font>
        <color rgb="FF747474"/>
      </font>
    </dxf>
    <dxf>
      <font>
        <color rgb="FF747474"/>
      </font>
    </dxf>
    <dxf>
      <font>
        <color rgb="FF747474"/>
      </font>
    </dxf>
    <dxf>
      <font>
        <color rgb="FF747474"/>
      </font>
    </dxf>
    <dxf>
      <font>
        <color rgb="FF747474"/>
      </font>
    </dxf>
    <dxf>
      <font>
        <color rgb="FF747474"/>
      </font>
    </dxf>
    <dxf>
      <font>
        <color rgb="FF747474"/>
      </font>
    </dxf>
    <dxf>
      <font>
        <color rgb="FF747474"/>
      </font>
    </dxf>
    <dxf>
      <font>
        <color rgb="FF747474"/>
      </font>
    </dxf>
    <dxf>
      <font>
        <color rgb="FF747474"/>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F1F2F5"/>
      <rgbColor rgb="00008080"/>
      <rgbColor rgb="00E4EAF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314265"/>
      <rgbColor rgb="00CCFFCC"/>
      <rgbColor rgb="00FFEECD"/>
      <rgbColor rgb="00D0D8E2"/>
      <rgbColor rgb="00FF99CC"/>
      <rgbColor rgb="00CC99FF"/>
      <rgbColor rgb="00FFCC99"/>
      <rgbColor rgb="003366FF"/>
      <rgbColor rgb="0033CCCC"/>
      <rgbColor rgb="0099CC00"/>
      <rgbColor rgb="00FFCC00"/>
      <rgbColor rgb="00FF9900"/>
      <rgbColor rgb="00FF6600"/>
      <rgbColor rgb="00717789"/>
      <rgbColor rgb="00969696"/>
      <rgbColor rgb="00003366"/>
      <rgbColor rgb="00339966"/>
      <rgbColor rgb="00003300"/>
      <rgbColor rgb="00333300"/>
      <rgbColor rgb="00993300"/>
      <rgbColor rgb="00993366"/>
      <rgbColor rgb="00333399"/>
      <rgbColor rgb="004B4B4B"/>
    </indexedColors>
    <mruColors>
      <color rgb="FFD3E2E8"/>
      <color rgb="FFECD1D5"/>
      <color rgb="FFF3BFA6"/>
      <color rgb="FFF4D280"/>
      <color rgb="FF67A2B9"/>
      <color rgb="FFEEECF1"/>
      <color rgb="FFD5E4B9"/>
      <color rgb="FFFAF6E4"/>
      <color rgb="FFF9EDCD"/>
      <color rgb="FF61A60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Academic Calendar">
      <a:dk1>
        <a:srgbClr val="000000"/>
      </a:dk1>
      <a:lt1>
        <a:srgbClr val="FFFFFF"/>
      </a:lt1>
      <a:dk2>
        <a:srgbClr val="616668"/>
      </a:dk2>
      <a:lt2>
        <a:srgbClr val="F8F8F9"/>
      </a:lt2>
      <a:accent1>
        <a:srgbClr val="329E95"/>
      </a:accent1>
      <a:accent2>
        <a:srgbClr val="F4812B"/>
      </a:accent2>
      <a:accent3>
        <a:srgbClr val="EDB000"/>
      </a:accent3>
      <a:accent4>
        <a:srgbClr val="79B142"/>
      </a:accent4>
      <a:accent5>
        <a:srgbClr val="E34742"/>
      </a:accent5>
      <a:accent6>
        <a:srgbClr val="6D426F"/>
      </a:accent6>
      <a:hlink>
        <a:srgbClr val="2388CF"/>
      </a:hlink>
      <a:folHlink>
        <a:srgbClr val="6D426F"/>
      </a:folHlink>
    </a:clrScheme>
    <a:fontScheme name="Custom 2">
      <a:majorFont>
        <a:latin typeface="Arial"/>
        <a:ea typeface=""/>
        <a:cs typeface=""/>
      </a:majorFont>
      <a:minorFont>
        <a:latin typeface="Trebuchet MS"/>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tint="-0.249977111117893"/>
    <pageSetUpPr autoPageBreaks="0" fitToPage="1"/>
  </sheetPr>
  <dimension ref="A1:O154"/>
  <sheetViews>
    <sheetView tabSelected="1" topLeftCell="A118" zoomScaleNormal="100" workbookViewId="0">
      <selection activeCell="I130" sqref="I130"/>
    </sheetView>
  </sheetViews>
  <sheetFormatPr defaultColWidth="0" defaultRowHeight="16.5" zeroHeight="1" x14ac:dyDescent="0.3"/>
  <cols>
    <col min="1" max="1" width="36.625" style="19" customWidth="1"/>
    <col min="2" max="2" width="2" style="1" customWidth="1"/>
    <col min="3" max="3" width="18.25" style="1" customWidth="1"/>
    <col min="4" max="9" width="17.625" style="1" customWidth="1"/>
    <col min="10" max="10" width="2.5" hidden="1" customWidth="1"/>
    <col min="11" max="14" width="8.75" hidden="1" customWidth="1"/>
    <col min="15" max="15" width="6.75" hidden="1" customWidth="1"/>
    <col min="16" max="16384" width="8.75" hidden="1"/>
  </cols>
  <sheetData>
    <row r="1" spans="1:9" ht="54" customHeight="1" x14ac:dyDescent="0.3">
      <c r="A1" s="17" t="s">
        <v>20</v>
      </c>
      <c r="B1" s="7"/>
      <c r="C1" s="4">
        <f ca="1">YEAR(TODAY())</f>
        <v>2022</v>
      </c>
      <c r="D1" s="5" t="s">
        <v>1</v>
      </c>
      <c r="E1" s="7"/>
      <c r="F1" s="7"/>
      <c r="G1" s="7"/>
      <c r="H1" s="7"/>
      <c r="I1" s="7"/>
    </row>
    <row r="2" spans="1:9" ht="14.25" customHeight="1" x14ac:dyDescent="0.3">
      <c r="A2" s="18" t="s">
        <v>3</v>
      </c>
      <c r="B2" s="2"/>
      <c r="C2" s="8" t="s">
        <v>2</v>
      </c>
      <c r="D2" s="9" t="str">
        <f ca="1">UPPER(TEXT(D3,"dddd"))</f>
        <v>MONDAY</v>
      </c>
      <c r="E2" s="8" t="str">
        <f t="shared" ref="E2:I2" ca="1" si="0">UPPER(TEXT(E3,"dddd"))</f>
        <v>TUESDAY</v>
      </c>
      <c r="F2" s="9" t="str">
        <f t="shared" ca="1" si="0"/>
        <v>WEDNESDAY</v>
      </c>
      <c r="G2" s="8" t="str">
        <f t="shared" ca="1" si="0"/>
        <v>THURSDAY</v>
      </c>
      <c r="H2" s="9" t="str">
        <f t="shared" ca="1" si="0"/>
        <v>FRIDAY</v>
      </c>
      <c r="I2" s="8" t="str">
        <f t="shared" ca="1" si="0"/>
        <v>SATURDAY</v>
      </c>
    </row>
    <row r="3" spans="1:9" ht="16.5" customHeight="1" x14ac:dyDescent="0.3">
      <c r="A3" s="57" t="s">
        <v>80</v>
      </c>
      <c r="C3" s="39">
        <f t="array" aca="1" ref="C3:I3" ca="1">Days+1+DATE(Calendar1Year,Calendar1MonthOption,1)-WEEKDAY(DATE(Calendar1Year,Calendar1MonthOption,1),WeekdayOption)</f>
        <v>44773</v>
      </c>
      <c r="D3" s="35">
        <f ca="1"/>
        <v>44774</v>
      </c>
      <c r="E3" s="35">
        <f ca="1"/>
        <v>44775</v>
      </c>
      <c r="F3" s="35">
        <f ca="1"/>
        <v>44776</v>
      </c>
      <c r="G3" s="35">
        <f ca="1"/>
        <v>44777</v>
      </c>
      <c r="H3" s="35">
        <f ca="1"/>
        <v>44778</v>
      </c>
      <c r="I3" s="39">
        <f ca="1"/>
        <v>44779</v>
      </c>
    </row>
    <row r="4" spans="1:9" ht="56.25" customHeight="1" x14ac:dyDescent="0.3">
      <c r="A4" s="57"/>
      <c r="C4" s="40"/>
      <c r="D4" s="50"/>
      <c r="E4" s="50"/>
      <c r="F4" s="50"/>
      <c r="G4" s="50"/>
      <c r="H4" s="50"/>
      <c r="I4" s="40"/>
    </row>
    <row r="5" spans="1:9" ht="16.5" customHeight="1" x14ac:dyDescent="0.3">
      <c r="A5" s="57"/>
      <c r="C5" s="39">
        <f t="array" aca="1" ref="C5:I5" ca="1">Days+8+DATE(Calendar1Year,Calendar1MonthOption,1)-WEEKDAY(DATE(Calendar1Year,Calendar1MonthOption,1),WeekdayOption)</f>
        <v>44780</v>
      </c>
      <c r="D5" s="35">
        <f ca="1"/>
        <v>44781</v>
      </c>
      <c r="E5" s="35">
        <f ca="1"/>
        <v>44782</v>
      </c>
      <c r="F5" s="35">
        <f ca="1"/>
        <v>44783</v>
      </c>
      <c r="G5" s="35">
        <f ca="1"/>
        <v>44784</v>
      </c>
      <c r="H5" s="35">
        <f ca="1"/>
        <v>44785</v>
      </c>
      <c r="I5" s="39">
        <f ca="1"/>
        <v>44786</v>
      </c>
    </row>
    <row r="6" spans="1:9" ht="56.25" customHeight="1" x14ac:dyDescent="0.3">
      <c r="A6" s="57"/>
      <c r="C6" s="40"/>
      <c r="D6" s="56" t="s">
        <v>18</v>
      </c>
      <c r="E6" s="56"/>
      <c r="F6" s="56"/>
      <c r="G6" s="56"/>
      <c r="H6" s="56"/>
      <c r="I6" s="21"/>
    </row>
    <row r="7" spans="1:9" ht="16.5" customHeight="1" x14ac:dyDescent="0.3">
      <c r="A7" s="57"/>
      <c r="C7" s="39">
        <f t="array" aca="1" ref="C7:I7" ca="1">Days+15+DATE(Calendar1Year,Calendar1MonthOption,1)-WEEKDAY(DATE(Calendar1Year,Calendar1MonthOption,1),WeekdayOption)</f>
        <v>44787</v>
      </c>
      <c r="D7" s="35">
        <f ca="1"/>
        <v>44788</v>
      </c>
      <c r="E7" s="35">
        <f ca="1"/>
        <v>44789</v>
      </c>
      <c r="F7" s="35">
        <f ca="1"/>
        <v>44790</v>
      </c>
      <c r="G7" s="35">
        <f ca="1"/>
        <v>44791</v>
      </c>
      <c r="H7" s="35">
        <f ca="1"/>
        <v>44792</v>
      </c>
      <c r="I7" s="39">
        <f ca="1"/>
        <v>44793</v>
      </c>
    </row>
    <row r="8" spans="1:9" ht="56.25" customHeight="1" x14ac:dyDescent="0.3">
      <c r="A8" s="57"/>
      <c r="C8" s="40"/>
      <c r="D8" s="36" t="s">
        <v>16</v>
      </c>
      <c r="E8" s="56" t="s">
        <v>18</v>
      </c>
      <c r="F8" s="56"/>
      <c r="G8" s="56"/>
      <c r="H8" s="56"/>
      <c r="I8" s="40"/>
    </row>
    <row r="9" spans="1:9" ht="16.5" customHeight="1" x14ac:dyDescent="0.3">
      <c r="A9" s="57"/>
      <c r="C9" s="39">
        <f t="array" aca="1" ref="C9:I9" ca="1">Days+22+DATE(Calendar1Year,Calendar1MonthOption,1)-WEEKDAY(DATE(Calendar1Year,Calendar1MonthOption,1),WeekdayOption)</f>
        <v>44794</v>
      </c>
      <c r="D9" s="35">
        <f ca="1"/>
        <v>44795</v>
      </c>
      <c r="E9" s="35">
        <f ca="1"/>
        <v>44796</v>
      </c>
      <c r="F9" s="35">
        <f ca="1"/>
        <v>44797</v>
      </c>
      <c r="G9" s="35">
        <f ca="1"/>
        <v>44798</v>
      </c>
      <c r="H9" s="35">
        <f ca="1"/>
        <v>44799</v>
      </c>
      <c r="I9" s="39">
        <f ca="1"/>
        <v>44800</v>
      </c>
    </row>
    <row r="10" spans="1:9" ht="56.25" customHeight="1" x14ac:dyDescent="0.3">
      <c r="A10" s="57"/>
      <c r="C10" s="40" t="s">
        <v>34</v>
      </c>
      <c r="D10" s="37" t="s">
        <v>73</v>
      </c>
      <c r="E10" s="37"/>
      <c r="F10" s="37"/>
      <c r="G10" s="37"/>
      <c r="H10" s="37"/>
      <c r="I10" s="40"/>
    </row>
    <row r="11" spans="1:9" ht="16.5" customHeight="1" x14ac:dyDescent="0.3">
      <c r="A11" s="57"/>
      <c r="C11" s="39">
        <f t="array" aca="1" ref="C11:I11" ca="1">Days+29+DATE(Calendar1Year,Calendar1MonthOption,1)-WEEKDAY(DATE(Calendar1Year,Calendar1MonthOption,1),WeekdayOption)</f>
        <v>44801</v>
      </c>
      <c r="D11" s="35">
        <f ca="1"/>
        <v>44802</v>
      </c>
      <c r="E11" s="35">
        <f ca="1"/>
        <v>44803</v>
      </c>
      <c r="F11" s="35">
        <f ca="1"/>
        <v>44804</v>
      </c>
      <c r="G11" s="34">
        <f ca="1"/>
        <v>44805</v>
      </c>
      <c r="H11" s="34">
        <f ca="1"/>
        <v>44806</v>
      </c>
      <c r="I11" s="22">
        <f ca="1"/>
        <v>44807</v>
      </c>
    </row>
    <row r="12" spans="1:9" ht="57" customHeight="1" x14ac:dyDescent="0.3">
      <c r="A12" s="57"/>
      <c r="C12" s="40" t="s">
        <v>40</v>
      </c>
      <c r="D12" s="37"/>
      <c r="E12" s="37"/>
      <c r="F12" s="37"/>
      <c r="G12" s="28" t="s">
        <v>72</v>
      </c>
      <c r="H12" s="28"/>
      <c r="I12" s="23"/>
    </row>
    <row r="13" spans="1:9" ht="16.5" customHeight="1" x14ac:dyDescent="0.3">
      <c r="A13" s="57"/>
      <c r="C13" s="20">
        <f t="array" aca="1" ref="C13:D13" ca="1">Days+36+DATE(Calendar1Year,Calendar1MonthOption,1)-WEEKDAY(DATE(Calendar1Year,Calendar1MonthOption,1),WeekdayOption)</f>
        <v>44808</v>
      </c>
      <c r="D13" s="34">
        <f ca="1"/>
        <v>44809</v>
      </c>
      <c r="E13" s="61" t="s">
        <v>0</v>
      </c>
      <c r="F13" s="61"/>
      <c r="G13" s="62"/>
      <c r="H13" s="62"/>
      <c r="I13" s="62"/>
    </row>
    <row r="14" spans="1:9" ht="63.75" customHeight="1" x14ac:dyDescent="0.3">
      <c r="A14" s="57"/>
      <c r="C14" s="21"/>
      <c r="D14" s="28"/>
      <c r="E14" s="58" t="s">
        <v>32</v>
      </c>
      <c r="F14" s="58"/>
      <c r="G14" s="58"/>
      <c r="H14" s="58"/>
      <c r="I14" s="58"/>
    </row>
    <row r="15" spans="1:9" ht="54" customHeight="1" x14ac:dyDescent="0.3">
      <c r="A15" s="17" t="s">
        <v>20</v>
      </c>
      <c r="B15" s="7"/>
      <c r="C15" s="4">
        <f ca="1">YEAR(DATE(Calendar1Year,Calendar1MonthOption+1,1))</f>
        <v>2022</v>
      </c>
      <c r="D15" s="5" t="str">
        <f ca="1">TEXT(DATE(Calendar1Year,Calendar1MonthOption+1,1),"mmmm")</f>
        <v>September</v>
      </c>
      <c r="E15" s="11"/>
      <c r="F15" s="11"/>
      <c r="G15" s="11"/>
      <c r="H15" s="11"/>
      <c r="I15" s="7"/>
    </row>
    <row r="16" spans="1:9" s="6" customFormat="1" ht="14.25" customHeight="1" x14ac:dyDescent="0.3">
      <c r="A16" s="18" t="s">
        <v>3</v>
      </c>
      <c r="B16" s="12"/>
      <c r="C16" s="8" t="str">
        <f ca="1">UPPER(TEXT(C17,"dddd"))</f>
        <v>SUNDAY</v>
      </c>
      <c r="D16" s="9" t="str">
        <f t="shared" ref="D16:I16" ca="1" si="1">UPPER(TEXT(D17,"dddd"))</f>
        <v>MONDAY</v>
      </c>
      <c r="E16" s="8" t="str">
        <f t="shared" ca="1" si="1"/>
        <v>TUESDAY</v>
      </c>
      <c r="F16" s="9" t="str">
        <f t="shared" ca="1" si="1"/>
        <v>WEDNESDAY</v>
      </c>
      <c r="G16" s="8" t="str">
        <f t="shared" ca="1" si="1"/>
        <v>THURSDAY</v>
      </c>
      <c r="H16" s="9" t="str">
        <f t="shared" ca="1" si="1"/>
        <v>FRIDAY</v>
      </c>
      <c r="I16" s="8" t="str">
        <f t="shared" ca="1" si="1"/>
        <v>SATURDAY</v>
      </c>
    </row>
    <row r="17" spans="1:9" ht="16.5" customHeight="1" x14ac:dyDescent="0.3">
      <c r="A17" s="57" t="s">
        <v>80</v>
      </c>
      <c r="C17" s="20">
        <f t="array" aca="1" ref="C17:I17" ca="1">Days+1+DATE(Calendar2Year,Calendar2MonthOption,1)-WEEKDAY(DATE(Calendar2Year,Calendar2MonthOption,1),WeekdayOption)</f>
        <v>44801</v>
      </c>
      <c r="D17" s="27">
        <f ca="1"/>
        <v>44802</v>
      </c>
      <c r="E17" s="20">
        <f ca="1"/>
        <v>44803</v>
      </c>
      <c r="F17" s="39">
        <f ca="1"/>
        <v>44804</v>
      </c>
      <c r="G17" s="35">
        <f ca="1"/>
        <v>44805</v>
      </c>
      <c r="H17" s="35">
        <f ca="1"/>
        <v>44806</v>
      </c>
      <c r="I17" s="39">
        <f ca="1"/>
        <v>44807</v>
      </c>
    </row>
    <row r="18" spans="1:9" ht="56.25" customHeight="1" x14ac:dyDescent="0.3">
      <c r="A18" s="57"/>
      <c r="C18" s="21" t="s">
        <v>40</v>
      </c>
      <c r="D18" s="28"/>
      <c r="E18" s="21"/>
      <c r="F18" s="40" t="s">
        <v>72</v>
      </c>
      <c r="G18" s="37"/>
      <c r="H18" s="49" t="s">
        <v>33</v>
      </c>
      <c r="I18" s="40"/>
    </row>
    <row r="19" spans="1:9" ht="16.5" customHeight="1" x14ac:dyDescent="0.3">
      <c r="A19" s="57"/>
      <c r="C19" s="20">
        <f t="array" aca="1" ref="C19:I19" ca="1">Days+8+DATE(Calendar2Year,Calendar2MonthOption,1)-WEEKDAY(DATE(Calendar2Year,Calendar2MonthOption,1),WeekdayOption)</f>
        <v>44808</v>
      </c>
      <c r="D19" s="41">
        <f ca="1"/>
        <v>44809</v>
      </c>
      <c r="E19" s="35">
        <f ca="1"/>
        <v>44810</v>
      </c>
      <c r="F19" s="35">
        <f ca="1"/>
        <v>44811</v>
      </c>
      <c r="G19" s="35">
        <f ca="1"/>
        <v>44812</v>
      </c>
      <c r="H19" s="35">
        <f ca="1"/>
        <v>44813</v>
      </c>
      <c r="I19" s="39">
        <f ca="1"/>
        <v>44814</v>
      </c>
    </row>
    <row r="20" spans="1:9" ht="56.25" customHeight="1" x14ac:dyDescent="0.3">
      <c r="A20" s="57"/>
      <c r="C20" s="21" t="s">
        <v>41</v>
      </c>
      <c r="D20" s="30" t="s">
        <v>4</v>
      </c>
      <c r="E20" s="37"/>
      <c r="F20" s="37"/>
      <c r="G20" s="37"/>
      <c r="H20" s="37"/>
      <c r="I20" s="40"/>
    </row>
    <row r="21" spans="1:9" ht="16.5" customHeight="1" x14ac:dyDescent="0.3">
      <c r="A21" s="57"/>
      <c r="C21" s="39">
        <f t="array" aca="1" ref="C21:I21" ca="1">Days+15+DATE(Calendar2Year,Calendar2MonthOption,1)-WEEKDAY(DATE(Calendar2Year,Calendar2MonthOption,1),WeekdayOption)</f>
        <v>44815</v>
      </c>
      <c r="D21" s="35">
        <f ca="1"/>
        <v>44816</v>
      </c>
      <c r="E21" s="35">
        <f ca="1"/>
        <v>44817</v>
      </c>
      <c r="F21" s="35">
        <f ca="1"/>
        <v>44818</v>
      </c>
      <c r="G21" s="35">
        <f ca="1"/>
        <v>44819</v>
      </c>
      <c r="H21" s="35">
        <f ca="1"/>
        <v>44820</v>
      </c>
      <c r="I21" s="39">
        <f ca="1"/>
        <v>44821</v>
      </c>
    </row>
    <row r="22" spans="1:9" ht="56.25" customHeight="1" x14ac:dyDescent="0.3">
      <c r="A22" s="57"/>
      <c r="C22" s="40" t="s">
        <v>42</v>
      </c>
      <c r="D22" s="37"/>
      <c r="E22" s="37"/>
      <c r="F22" s="37"/>
      <c r="G22" s="37"/>
      <c r="H22" s="49" t="s">
        <v>33</v>
      </c>
      <c r="I22" s="40"/>
    </row>
    <row r="23" spans="1:9" ht="16.5" customHeight="1" x14ac:dyDescent="0.3">
      <c r="A23" s="57"/>
      <c r="C23" s="39">
        <f t="array" aca="1" ref="C23:I23" ca="1">Days+22+DATE(Calendar2Year,Calendar2MonthOption,1)-WEEKDAY(DATE(Calendar2Year,Calendar2MonthOption,1),WeekdayOption)</f>
        <v>44822</v>
      </c>
      <c r="D23" s="35">
        <f ca="1"/>
        <v>44823</v>
      </c>
      <c r="E23" s="35">
        <f ca="1"/>
        <v>44824</v>
      </c>
      <c r="F23" s="35">
        <f ca="1"/>
        <v>44825</v>
      </c>
      <c r="G23" s="35">
        <f ca="1"/>
        <v>44826</v>
      </c>
      <c r="H23" s="35">
        <f ca="1"/>
        <v>44827</v>
      </c>
      <c r="I23" s="39">
        <f ca="1"/>
        <v>44828</v>
      </c>
    </row>
    <row r="24" spans="1:9" ht="56.25" customHeight="1" x14ac:dyDescent="0.3">
      <c r="A24" s="57"/>
      <c r="C24" s="40" t="s">
        <v>43</v>
      </c>
      <c r="D24" s="37"/>
      <c r="E24" s="37"/>
      <c r="F24" s="37"/>
      <c r="G24" s="37"/>
      <c r="H24" s="37"/>
      <c r="I24" s="40" t="s">
        <v>72</v>
      </c>
    </row>
    <row r="25" spans="1:9" ht="16.5" customHeight="1" x14ac:dyDescent="0.3">
      <c r="A25" s="57"/>
      <c r="C25" s="39">
        <f t="array" aca="1" ref="C25:I25" ca="1">Days+29+DATE(Calendar2Year,Calendar2MonthOption,1)-WEEKDAY(DATE(Calendar2Year,Calendar2MonthOption,1),WeekdayOption)</f>
        <v>44829</v>
      </c>
      <c r="D25" s="35">
        <f ca="1"/>
        <v>44830</v>
      </c>
      <c r="E25" s="35">
        <f ca="1"/>
        <v>44831</v>
      </c>
      <c r="F25" s="35">
        <f ca="1"/>
        <v>44832</v>
      </c>
      <c r="G25" s="35">
        <f ca="1"/>
        <v>44833</v>
      </c>
      <c r="H25" s="35">
        <f ca="1"/>
        <v>44834</v>
      </c>
      <c r="I25" s="39">
        <f ca="1"/>
        <v>44835</v>
      </c>
    </row>
    <row r="26" spans="1:9" ht="57" customHeight="1" x14ac:dyDescent="0.3">
      <c r="A26" s="57"/>
      <c r="C26" s="40" t="s">
        <v>44</v>
      </c>
      <c r="D26" s="37"/>
      <c r="E26" s="37"/>
      <c r="F26" s="49" t="s">
        <v>33</v>
      </c>
      <c r="G26" s="49" t="s">
        <v>33</v>
      </c>
      <c r="H26" s="49" t="s">
        <v>33</v>
      </c>
      <c r="I26" s="42" t="s">
        <v>5</v>
      </c>
    </row>
    <row r="27" spans="1:9" ht="16.5" customHeight="1" x14ac:dyDescent="0.3">
      <c r="A27" s="57"/>
      <c r="C27" s="20">
        <f t="array" aca="1" ref="C27:D27" ca="1">Days+36+DATE(Calendar2Year,Calendar2MonthOption,1)-WEEKDAY(DATE(Calendar2Year,Calendar2MonthOption,1),WeekdayOption)</f>
        <v>44836</v>
      </c>
      <c r="D27" s="34">
        <f ca="1"/>
        <v>44837</v>
      </c>
      <c r="E27" s="59" t="s">
        <v>0</v>
      </c>
      <c r="F27" s="59"/>
      <c r="G27" s="59"/>
      <c r="H27" s="59"/>
      <c r="I27" s="63"/>
    </row>
    <row r="28" spans="1:9" ht="63.75" customHeight="1" x14ac:dyDescent="0.3">
      <c r="A28" s="57"/>
      <c r="C28" s="21"/>
      <c r="D28" s="21"/>
      <c r="E28" s="58" t="s">
        <v>28</v>
      </c>
      <c r="F28" s="58"/>
      <c r="G28" s="58"/>
      <c r="H28" s="58"/>
      <c r="I28" s="58"/>
    </row>
    <row r="29" spans="1:9" ht="54" customHeight="1" x14ac:dyDescent="0.3">
      <c r="A29" s="17" t="s">
        <v>20</v>
      </c>
      <c r="B29" s="7"/>
      <c r="C29" s="4">
        <f ca="1">YEAR(DATE(Calendar2Year,Calendar2MonthOption+1,1))</f>
        <v>2022</v>
      </c>
      <c r="D29" s="5" t="str">
        <f ca="1">TEXT(DATE(Calendar2Year,Calendar2MonthOption+1,1),"mmmm")</f>
        <v>October</v>
      </c>
      <c r="E29" s="11"/>
      <c r="F29" s="11"/>
      <c r="G29" s="11"/>
      <c r="H29" s="11"/>
      <c r="I29" s="7"/>
    </row>
    <row r="30" spans="1:9" s="6" customFormat="1" ht="14.25" customHeight="1" x14ac:dyDescent="0.3">
      <c r="A30" s="18" t="s">
        <v>3</v>
      </c>
      <c r="B30" s="12"/>
      <c r="C30" s="8" t="str">
        <f ca="1">UPPER(TEXT(C31,"dddd"))</f>
        <v>SUNDAY</v>
      </c>
      <c r="D30" s="9" t="str">
        <f t="shared" ref="D30" ca="1" si="2">UPPER(TEXT(D31,"dddd"))</f>
        <v>MONDAY</v>
      </c>
      <c r="E30" s="8" t="str">
        <f t="shared" ref="E30" ca="1" si="3">UPPER(TEXT(E31,"dddd"))</f>
        <v>TUESDAY</v>
      </c>
      <c r="F30" s="9" t="str">
        <f t="shared" ref="F30" ca="1" si="4">UPPER(TEXT(F31,"dddd"))</f>
        <v>WEDNESDAY</v>
      </c>
      <c r="G30" s="8" t="str">
        <f t="shared" ref="G30" ca="1" si="5">UPPER(TEXT(G31,"dddd"))</f>
        <v>THURSDAY</v>
      </c>
      <c r="H30" s="9" t="str">
        <f t="shared" ref="H30" ca="1" si="6">UPPER(TEXT(H31,"dddd"))</f>
        <v>FRIDAY</v>
      </c>
      <c r="I30" s="8" t="str">
        <f t="shared" ref="I30" ca="1" si="7">UPPER(TEXT(I31,"dddd"))</f>
        <v>SATURDAY</v>
      </c>
    </row>
    <row r="31" spans="1:9" ht="16.5" customHeight="1" x14ac:dyDescent="0.3">
      <c r="A31" s="57" t="s">
        <v>81</v>
      </c>
      <c r="C31" s="20">
        <f t="array" aca="1" ref="C31:I31" ca="1">Days+1+DATE(Calendar3Year,Calendar3MonthOption,1)-WEEKDAY(DATE(Calendar3Year,Calendar3MonthOption,1),WeekdayOption)</f>
        <v>44829</v>
      </c>
      <c r="D31" s="20">
        <f ca="1"/>
        <v>44830</v>
      </c>
      <c r="E31" s="20">
        <f ca="1"/>
        <v>44831</v>
      </c>
      <c r="F31" s="20">
        <f ca="1"/>
        <v>44832</v>
      </c>
      <c r="G31" s="20">
        <f ca="1"/>
        <v>44833</v>
      </c>
      <c r="H31" s="20">
        <f ca="1"/>
        <v>44834</v>
      </c>
      <c r="I31" s="22">
        <f ca="1"/>
        <v>44835</v>
      </c>
    </row>
    <row r="32" spans="1:9" ht="56.25" customHeight="1" x14ac:dyDescent="0.3">
      <c r="A32" s="57"/>
      <c r="C32" s="21"/>
      <c r="D32" s="21"/>
      <c r="E32" s="21"/>
      <c r="F32" s="21"/>
      <c r="G32" s="21"/>
      <c r="H32" s="21"/>
      <c r="I32" s="33"/>
    </row>
    <row r="33" spans="1:9" ht="16.5" customHeight="1" x14ac:dyDescent="0.3">
      <c r="A33" s="57"/>
      <c r="C33" s="39">
        <f t="array" aca="1" ref="C33:I33" ca="1">Days+8+DATE(Calendar3Year,Calendar3MonthOption,1)-WEEKDAY(DATE(Calendar3Year,Calendar3MonthOption,1),WeekdayOption)</f>
        <v>44836</v>
      </c>
      <c r="D33" s="35">
        <f ca="1"/>
        <v>44837</v>
      </c>
      <c r="E33" s="35">
        <f ca="1"/>
        <v>44838</v>
      </c>
      <c r="F33" s="47">
        <f ca="1"/>
        <v>44839</v>
      </c>
      <c r="G33" s="35">
        <f ca="1"/>
        <v>44840</v>
      </c>
      <c r="H33" s="35">
        <f ca="1"/>
        <v>44841</v>
      </c>
      <c r="I33" s="39">
        <f ca="1"/>
        <v>44842</v>
      </c>
    </row>
    <row r="34" spans="1:9" ht="56.25" customHeight="1" x14ac:dyDescent="0.3">
      <c r="A34" s="57"/>
      <c r="C34" s="40" t="s">
        <v>35</v>
      </c>
      <c r="D34" s="38" t="s">
        <v>74</v>
      </c>
      <c r="E34" s="36" t="s">
        <v>17</v>
      </c>
      <c r="F34" s="48" t="s">
        <v>15</v>
      </c>
      <c r="G34" s="38"/>
      <c r="H34" s="38"/>
      <c r="I34" s="40"/>
    </row>
    <row r="35" spans="1:9" ht="16.5" customHeight="1" x14ac:dyDescent="0.3">
      <c r="A35" s="57"/>
      <c r="C35" s="39">
        <f t="array" aca="1" ref="C35:I35" ca="1">Days+15+DATE(Calendar3Year,Calendar3MonthOption,1)-WEEKDAY(DATE(Calendar3Year,Calendar3MonthOption,1),WeekdayOption)</f>
        <v>44843</v>
      </c>
      <c r="D35" s="35">
        <f ca="1"/>
        <v>44844</v>
      </c>
      <c r="E35" s="35">
        <f ca="1"/>
        <v>44845</v>
      </c>
      <c r="F35" s="35">
        <f ca="1"/>
        <v>44846</v>
      </c>
      <c r="G35" s="35">
        <f ca="1"/>
        <v>44847</v>
      </c>
      <c r="H35" s="35">
        <f ca="1"/>
        <v>44848</v>
      </c>
      <c r="I35" s="39">
        <f ca="1"/>
        <v>44849</v>
      </c>
    </row>
    <row r="36" spans="1:9" ht="56.25" customHeight="1" x14ac:dyDescent="0.3">
      <c r="A36" s="57"/>
      <c r="C36" s="40" t="s">
        <v>45</v>
      </c>
      <c r="D36" s="38"/>
      <c r="E36" s="38"/>
      <c r="F36" s="38"/>
      <c r="G36" s="38"/>
      <c r="H36" s="38"/>
      <c r="I36" s="40"/>
    </row>
    <row r="37" spans="1:9" ht="16.5" customHeight="1" x14ac:dyDescent="0.3">
      <c r="A37" s="57"/>
      <c r="C37" s="39">
        <f t="array" aca="1" ref="C37:I37" ca="1">Days+22+DATE(Calendar3Year,Calendar3MonthOption,1)-WEEKDAY(DATE(Calendar3Year,Calendar3MonthOption,1),WeekdayOption)</f>
        <v>44850</v>
      </c>
      <c r="D37" s="35">
        <f ca="1"/>
        <v>44851</v>
      </c>
      <c r="E37" s="35">
        <f ca="1"/>
        <v>44852</v>
      </c>
      <c r="F37" s="35">
        <f ca="1"/>
        <v>44853</v>
      </c>
      <c r="G37" s="35">
        <f ca="1"/>
        <v>44854</v>
      </c>
      <c r="H37" s="35">
        <f ca="1"/>
        <v>44855</v>
      </c>
      <c r="I37" s="39">
        <f ca="1"/>
        <v>44856</v>
      </c>
    </row>
    <row r="38" spans="1:9" ht="56.25" customHeight="1" x14ac:dyDescent="0.3">
      <c r="A38" s="57"/>
      <c r="C38" s="40" t="s">
        <v>46</v>
      </c>
      <c r="D38" s="38"/>
      <c r="E38" s="38"/>
      <c r="F38" s="38"/>
      <c r="G38" s="38"/>
      <c r="H38" s="49" t="s">
        <v>33</v>
      </c>
      <c r="I38" s="40"/>
    </row>
    <row r="39" spans="1:9" ht="16.5" customHeight="1" x14ac:dyDescent="0.3">
      <c r="A39" s="57"/>
      <c r="C39" s="39">
        <f t="array" aca="1" ref="C39:I39" ca="1">Days+29+DATE(Calendar3Year,Calendar3MonthOption,1)-WEEKDAY(DATE(Calendar3Year,Calendar3MonthOption,1),WeekdayOption)</f>
        <v>44857</v>
      </c>
      <c r="D39" s="35">
        <f ca="1"/>
        <v>44858</v>
      </c>
      <c r="E39" s="35">
        <f ca="1"/>
        <v>44859</v>
      </c>
      <c r="F39" s="35">
        <f ca="1"/>
        <v>44860</v>
      </c>
      <c r="G39" s="35">
        <f ca="1"/>
        <v>44861</v>
      </c>
      <c r="H39" s="35">
        <f ca="1"/>
        <v>44862</v>
      </c>
      <c r="I39" s="39">
        <f ca="1"/>
        <v>44863</v>
      </c>
    </row>
    <row r="40" spans="1:9" ht="57" customHeight="1" x14ac:dyDescent="0.3">
      <c r="A40" s="57"/>
      <c r="C40" s="40" t="s">
        <v>47</v>
      </c>
      <c r="D40" s="38"/>
      <c r="E40" s="38"/>
      <c r="F40" s="38"/>
      <c r="G40" s="38"/>
      <c r="H40" s="38"/>
      <c r="I40" s="43"/>
    </row>
    <row r="41" spans="1:9" ht="16.5" customHeight="1" x14ac:dyDescent="0.3">
      <c r="A41" s="57"/>
      <c r="C41" s="39">
        <f t="array" aca="1" ref="C41:D41" ca="1">Days+36+DATE(Calendar3Year,Calendar3MonthOption,1)-WEEKDAY(DATE(Calendar3Year,Calendar3MonthOption,1),WeekdayOption)</f>
        <v>44864</v>
      </c>
      <c r="D41" s="35">
        <f ca="1"/>
        <v>44865</v>
      </c>
      <c r="E41" s="64" t="s">
        <v>0</v>
      </c>
      <c r="F41" s="59"/>
      <c r="G41" s="59"/>
      <c r="H41" s="59"/>
      <c r="I41" s="63"/>
    </row>
    <row r="42" spans="1:9" ht="63.75" customHeight="1" x14ac:dyDescent="0.3">
      <c r="A42" s="57"/>
      <c r="C42" s="40" t="s">
        <v>48</v>
      </c>
      <c r="D42" s="38"/>
      <c r="E42" s="58" t="s">
        <v>27</v>
      </c>
      <c r="F42" s="58"/>
      <c r="G42" s="58"/>
      <c r="H42" s="58"/>
      <c r="I42" s="58"/>
    </row>
    <row r="43" spans="1:9" ht="54" customHeight="1" x14ac:dyDescent="0.3">
      <c r="A43" s="17" t="s">
        <v>20</v>
      </c>
      <c r="B43" s="7"/>
      <c r="C43" s="4">
        <f ca="1">YEAR(DATE(Calendar3Year,Calendar3MonthOption+1,1))</f>
        <v>2022</v>
      </c>
      <c r="D43" s="5" t="str">
        <f ca="1">TEXT(DATE(Calendar3Year,Calendar3MonthOption+1,1),"mmmm")</f>
        <v>November</v>
      </c>
      <c r="E43" s="11"/>
      <c r="F43" s="11"/>
      <c r="G43" s="11"/>
      <c r="H43" s="11"/>
      <c r="I43" s="7"/>
    </row>
    <row r="44" spans="1:9" s="6" customFormat="1" ht="14.25" customHeight="1" x14ac:dyDescent="0.3">
      <c r="A44" s="18" t="s">
        <v>3</v>
      </c>
      <c r="B44" s="12"/>
      <c r="C44" s="8" t="str">
        <f ca="1">UPPER(TEXT(C45,"dddd"))</f>
        <v>SUNDAY</v>
      </c>
      <c r="D44" s="9" t="str">
        <f t="shared" ref="D44" ca="1" si="8">UPPER(TEXT(D45,"dddd"))</f>
        <v>MONDAY</v>
      </c>
      <c r="E44" s="8" t="str">
        <f t="shared" ref="E44" ca="1" si="9">UPPER(TEXT(E45,"dddd"))</f>
        <v>TUESDAY</v>
      </c>
      <c r="F44" s="9" t="str">
        <f t="shared" ref="F44" ca="1" si="10">UPPER(TEXT(F45,"dddd"))</f>
        <v>WEDNESDAY</v>
      </c>
      <c r="G44" s="8" t="str">
        <f t="shared" ref="G44" ca="1" si="11">UPPER(TEXT(G45,"dddd"))</f>
        <v>THURSDAY</v>
      </c>
      <c r="H44" s="9" t="str">
        <f t="shared" ref="H44" ca="1" si="12">UPPER(TEXT(H45,"dddd"))</f>
        <v>FRIDAY</v>
      </c>
      <c r="I44" s="8" t="str">
        <f t="shared" ref="I44" ca="1" si="13">UPPER(TEXT(I45,"dddd"))</f>
        <v>SATURDAY</v>
      </c>
    </row>
    <row r="45" spans="1:9" ht="16.5" customHeight="1" x14ac:dyDescent="0.3">
      <c r="A45" s="57" t="s">
        <v>82</v>
      </c>
      <c r="C45" s="20">
        <f t="array" aca="1" ref="C45:I45" ca="1">Days+1+DATE(Calendar4Year,Calendar4MonthOption,1)-WEEKDAY(DATE(Calendar4Year,Calendar4MonthOption,1),WeekdayOption)</f>
        <v>44864</v>
      </c>
      <c r="D45" s="39">
        <f ca="1"/>
        <v>44865</v>
      </c>
      <c r="E45" s="35">
        <f ca="1"/>
        <v>44866</v>
      </c>
      <c r="F45" s="35">
        <f ca="1"/>
        <v>44867</v>
      </c>
      <c r="G45" s="35">
        <f ca="1"/>
        <v>44868</v>
      </c>
      <c r="H45" s="35">
        <f ca="1"/>
        <v>44869</v>
      </c>
      <c r="I45" s="39">
        <f ca="1"/>
        <v>44870</v>
      </c>
    </row>
    <row r="46" spans="1:9" ht="56.25" customHeight="1" x14ac:dyDescent="0.3">
      <c r="A46" s="57"/>
      <c r="C46" s="21" t="s">
        <v>48</v>
      </c>
      <c r="D46" s="40"/>
      <c r="E46" s="38"/>
      <c r="F46" s="38"/>
      <c r="G46" s="49" t="s">
        <v>33</v>
      </c>
      <c r="H46" s="49" t="s">
        <v>33</v>
      </c>
      <c r="I46" s="42" t="s">
        <v>6</v>
      </c>
    </row>
    <row r="47" spans="1:9" ht="16.5" customHeight="1" x14ac:dyDescent="0.3">
      <c r="A47" s="57"/>
      <c r="C47" s="39">
        <f t="array" aca="1" ref="C47:I47" ca="1">Days+8+DATE(Calendar4Year,Calendar4MonthOption,1)-WEEKDAY(DATE(Calendar4Year,Calendar4MonthOption,1),WeekdayOption)</f>
        <v>44871</v>
      </c>
      <c r="D47" s="35">
        <f ca="1"/>
        <v>44872</v>
      </c>
      <c r="E47" s="35">
        <f ca="1"/>
        <v>44873</v>
      </c>
      <c r="F47" s="35">
        <f ca="1"/>
        <v>44874</v>
      </c>
      <c r="G47" s="35">
        <f ca="1"/>
        <v>44875</v>
      </c>
      <c r="H47" s="35">
        <f ca="1"/>
        <v>44876</v>
      </c>
      <c r="I47" s="39">
        <f ca="1"/>
        <v>44877</v>
      </c>
    </row>
    <row r="48" spans="1:9" ht="56.25" customHeight="1" x14ac:dyDescent="0.3">
      <c r="A48" s="57"/>
      <c r="C48" s="40" t="s">
        <v>36</v>
      </c>
      <c r="D48" s="37" t="s">
        <v>75</v>
      </c>
      <c r="E48" s="37"/>
      <c r="F48" s="37"/>
      <c r="G48" s="37"/>
      <c r="H48" s="37"/>
      <c r="I48" s="26"/>
    </row>
    <row r="49" spans="1:9" ht="16.5" customHeight="1" x14ac:dyDescent="0.3">
      <c r="A49" s="57"/>
      <c r="C49" s="39">
        <f t="array" aca="1" ref="C49:I49" ca="1">Days+15+DATE(Calendar4Year,Calendar4MonthOption,1)-WEEKDAY(DATE(Calendar4Year,Calendar4MonthOption,1),WeekdayOption)</f>
        <v>44878</v>
      </c>
      <c r="D49" s="35">
        <f ca="1"/>
        <v>44879</v>
      </c>
      <c r="E49" s="35">
        <f ca="1"/>
        <v>44880</v>
      </c>
      <c r="F49" s="35">
        <f ca="1"/>
        <v>44881</v>
      </c>
      <c r="G49" s="35">
        <f ca="1"/>
        <v>44882</v>
      </c>
      <c r="H49" s="35">
        <f ca="1"/>
        <v>44883</v>
      </c>
      <c r="I49" s="39">
        <f ca="1"/>
        <v>44884</v>
      </c>
    </row>
    <row r="50" spans="1:9" ht="56.25" customHeight="1" x14ac:dyDescent="0.3">
      <c r="A50" s="57"/>
      <c r="C50" s="40" t="s">
        <v>49</v>
      </c>
      <c r="D50" s="37"/>
      <c r="E50" s="37"/>
      <c r="F50" s="37"/>
      <c r="G50" s="37"/>
      <c r="H50" s="49" t="s">
        <v>33</v>
      </c>
      <c r="I50" s="40"/>
    </row>
    <row r="51" spans="1:9" ht="16.5" customHeight="1" x14ac:dyDescent="0.3">
      <c r="A51" s="57"/>
      <c r="C51" s="20">
        <f t="array" aca="1" ref="C51:I51" ca="1">Days+22+DATE(Calendar4Year,Calendar4MonthOption,1)-WEEKDAY(DATE(Calendar4Year,Calendar4MonthOption,1),WeekdayOption)</f>
        <v>44885</v>
      </c>
      <c r="D51" s="44">
        <f ca="1"/>
        <v>44886</v>
      </c>
      <c r="E51" s="44">
        <f ca="1"/>
        <v>44887</v>
      </c>
      <c r="F51" s="44">
        <f ca="1"/>
        <v>44888</v>
      </c>
      <c r="G51" s="44">
        <f ca="1"/>
        <v>44889</v>
      </c>
      <c r="H51" s="44">
        <f ca="1"/>
        <v>44890</v>
      </c>
      <c r="I51" s="22">
        <f ca="1"/>
        <v>44891</v>
      </c>
    </row>
    <row r="52" spans="1:9" ht="56.25" customHeight="1" x14ac:dyDescent="0.3">
      <c r="A52" s="57"/>
      <c r="C52" s="21"/>
      <c r="D52" s="66" t="s">
        <v>71</v>
      </c>
      <c r="E52" s="67"/>
      <c r="F52" s="67"/>
      <c r="G52" s="68"/>
      <c r="H52" s="69"/>
      <c r="I52" s="23"/>
    </row>
    <row r="53" spans="1:9" ht="16.5" customHeight="1" x14ac:dyDescent="0.3">
      <c r="A53" s="57"/>
      <c r="C53" s="39">
        <f t="array" aca="1" ref="C53:I53" ca="1">Days+29+DATE(Calendar4Year,Calendar4MonthOption,1)-WEEKDAY(DATE(Calendar4Year,Calendar4MonthOption,1),WeekdayOption)</f>
        <v>44892</v>
      </c>
      <c r="D53" s="35">
        <f ca="1"/>
        <v>44893</v>
      </c>
      <c r="E53" s="35">
        <f ca="1"/>
        <v>44894</v>
      </c>
      <c r="F53" s="35">
        <f ca="1"/>
        <v>44895</v>
      </c>
      <c r="G53" s="20">
        <f ca="1"/>
        <v>44896</v>
      </c>
      <c r="H53" s="20">
        <f ca="1"/>
        <v>44897</v>
      </c>
      <c r="I53" s="22">
        <f ca="1"/>
        <v>44898</v>
      </c>
    </row>
    <row r="54" spans="1:9" ht="57" customHeight="1" x14ac:dyDescent="0.3">
      <c r="A54" s="57"/>
      <c r="C54" s="40" t="s">
        <v>50</v>
      </c>
      <c r="D54" s="37"/>
      <c r="E54" s="37"/>
      <c r="F54" s="37"/>
      <c r="G54" s="21"/>
      <c r="H54" s="21"/>
      <c r="I54" s="24"/>
    </row>
    <row r="55" spans="1:9" ht="16.5" customHeight="1" x14ac:dyDescent="0.3">
      <c r="A55" s="57"/>
      <c r="C55" s="20">
        <f t="array" aca="1" ref="C55:D55" ca="1">Days+36+DATE(Calendar4Year,Calendar4MonthOption,1)-WEEKDAY(DATE(Calendar4Year,Calendar4MonthOption,1),WeekdayOption)</f>
        <v>44899</v>
      </c>
      <c r="D55" s="34">
        <f ca="1"/>
        <v>44900</v>
      </c>
      <c r="E55" s="59" t="s">
        <v>0</v>
      </c>
      <c r="F55" s="59"/>
      <c r="G55" s="60"/>
      <c r="H55" s="60"/>
      <c r="I55" s="60"/>
    </row>
    <row r="56" spans="1:9" ht="63.75" customHeight="1" x14ac:dyDescent="0.3">
      <c r="A56" s="57"/>
      <c r="C56" s="21"/>
      <c r="D56" s="21"/>
      <c r="E56" s="58" t="s">
        <v>26</v>
      </c>
      <c r="F56" s="58"/>
      <c r="G56" s="58"/>
      <c r="H56" s="58"/>
      <c r="I56" s="58"/>
    </row>
    <row r="57" spans="1:9" ht="54" customHeight="1" x14ac:dyDescent="0.3">
      <c r="A57" s="17" t="s">
        <v>20</v>
      </c>
      <c r="B57" s="7"/>
      <c r="C57" s="4">
        <f ca="1">YEAR(DATE(Calendar4Year,Calendar4MonthOption+1,1))</f>
        <v>2022</v>
      </c>
      <c r="D57" s="5" t="str">
        <f ca="1">TEXT(DATE(Calendar4Year,Calendar4MonthOption+1,1),"mmmm")</f>
        <v>December</v>
      </c>
      <c r="E57" s="11"/>
      <c r="F57" s="11"/>
      <c r="G57" s="11"/>
      <c r="H57" s="11"/>
      <c r="I57" s="7"/>
    </row>
    <row r="58" spans="1:9" s="6" customFormat="1" ht="14.25" customHeight="1" x14ac:dyDescent="0.3">
      <c r="A58" s="18" t="s">
        <v>3</v>
      </c>
      <c r="B58" s="12"/>
      <c r="C58" s="8" t="str">
        <f ca="1">UPPER(TEXT(C59,"dddd"))</f>
        <v>SUNDAY</v>
      </c>
      <c r="D58" s="9" t="str">
        <f t="shared" ref="D58" ca="1" si="14">UPPER(TEXT(D59,"dddd"))</f>
        <v>MONDAY</v>
      </c>
      <c r="E58" s="8" t="str">
        <f t="shared" ref="E58" ca="1" si="15">UPPER(TEXT(E59,"dddd"))</f>
        <v>TUESDAY</v>
      </c>
      <c r="F58" s="9" t="str">
        <f t="shared" ref="F58" ca="1" si="16">UPPER(TEXT(F59,"dddd"))</f>
        <v>WEDNESDAY</v>
      </c>
      <c r="G58" s="8" t="str">
        <f t="shared" ref="G58" ca="1" si="17">UPPER(TEXT(G59,"dddd"))</f>
        <v>THURSDAY</v>
      </c>
      <c r="H58" s="9" t="str">
        <f t="shared" ref="H58" ca="1" si="18">UPPER(TEXT(H59,"dddd"))</f>
        <v>FRIDAY</v>
      </c>
      <c r="I58" s="8" t="str">
        <f t="shared" ref="I58" ca="1" si="19">UPPER(TEXT(I59,"dddd"))</f>
        <v>SATURDAY</v>
      </c>
    </row>
    <row r="59" spans="1:9" ht="16.5" customHeight="1" x14ac:dyDescent="0.3">
      <c r="A59" s="57" t="s">
        <v>82</v>
      </c>
      <c r="C59" s="20">
        <f t="array" aca="1" ref="C59:I59" ca="1">Days+1+DATE(Calendar5Year,Calendar5MonthOption,1)-WEEKDAY(DATE(Calendar5Year,Calendar5MonthOption,1),WeekdayOption)</f>
        <v>44892</v>
      </c>
      <c r="D59" s="20">
        <f ca="1"/>
        <v>44893</v>
      </c>
      <c r="E59" s="20">
        <f ca="1"/>
        <v>44894</v>
      </c>
      <c r="F59" s="39">
        <f ca="1"/>
        <v>44895</v>
      </c>
      <c r="G59" s="35">
        <f ca="1"/>
        <v>44896</v>
      </c>
      <c r="H59" s="35">
        <f ca="1"/>
        <v>44897</v>
      </c>
      <c r="I59" s="39">
        <f ca="1"/>
        <v>44898</v>
      </c>
    </row>
    <row r="60" spans="1:9" ht="56.25" customHeight="1" x14ac:dyDescent="0.3">
      <c r="A60" s="57"/>
      <c r="C60" s="21" t="s">
        <v>50</v>
      </c>
      <c r="D60" s="21"/>
      <c r="E60" s="21"/>
      <c r="F60" s="40"/>
      <c r="G60" s="37"/>
      <c r="H60" s="37"/>
      <c r="I60" s="40"/>
    </row>
    <row r="61" spans="1:9" ht="16.5" customHeight="1" x14ac:dyDescent="0.3">
      <c r="A61" s="57"/>
      <c r="C61" s="39">
        <f t="array" aca="1" ref="C61:I61" ca="1">Days+8+DATE(Calendar5Year,Calendar5MonthOption,1)-WEEKDAY(DATE(Calendar5Year,Calendar5MonthOption,1),WeekdayOption)</f>
        <v>44899</v>
      </c>
      <c r="D61" s="35">
        <f ca="1"/>
        <v>44900</v>
      </c>
      <c r="E61" s="35">
        <f ca="1"/>
        <v>44901</v>
      </c>
      <c r="F61" s="35">
        <f ca="1"/>
        <v>44902</v>
      </c>
      <c r="G61" s="35">
        <f ca="1"/>
        <v>44903</v>
      </c>
      <c r="H61" s="35">
        <f ca="1"/>
        <v>44904</v>
      </c>
      <c r="I61" s="39">
        <f ca="1"/>
        <v>44905</v>
      </c>
    </row>
    <row r="62" spans="1:9" ht="56.25" customHeight="1" x14ac:dyDescent="0.3">
      <c r="A62" s="57"/>
      <c r="C62" s="40" t="s">
        <v>51</v>
      </c>
      <c r="D62" s="37"/>
      <c r="E62" s="37"/>
      <c r="F62" s="37"/>
      <c r="G62" s="37"/>
      <c r="H62" s="49" t="s">
        <v>33</v>
      </c>
      <c r="I62" s="40"/>
    </row>
    <row r="63" spans="1:9" ht="16.5" customHeight="1" x14ac:dyDescent="0.3">
      <c r="A63" s="57"/>
      <c r="C63" s="39">
        <f t="array" aca="1" ref="C63:I63" ca="1">Days+15+DATE(Calendar5Year,Calendar5MonthOption,1)-WEEKDAY(DATE(Calendar5Year,Calendar5MonthOption,1),WeekdayOption)</f>
        <v>44906</v>
      </c>
      <c r="D63" s="35">
        <f ca="1"/>
        <v>44907</v>
      </c>
      <c r="E63" s="35">
        <f ca="1"/>
        <v>44908</v>
      </c>
      <c r="F63" s="35">
        <f ca="1"/>
        <v>44909</v>
      </c>
      <c r="G63" s="35">
        <f ca="1"/>
        <v>44910</v>
      </c>
      <c r="H63" s="35">
        <f ca="1"/>
        <v>44911</v>
      </c>
      <c r="I63" s="39">
        <f ca="1"/>
        <v>44912</v>
      </c>
    </row>
    <row r="64" spans="1:9" ht="56.25" customHeight="1" x14ac:dyDescent="0.3">
      <c r="A64" s="57"/>
      <c r="C64" s="40" t="s">
        <v>52</v>
      </c>
      <c r="D64" s="37"/>
      <c r="E64" s="37"/>
      <c r="F64" s="37"/>
      <c r="G64" s="37"/>
      <c r="H64" s="37"/>
      <c r="I64" s="40"/>
    </row>
    <row r="65" spans="1:9" ht="16.5" customHeight="1" x14ac:dyDescent="0.3">
      <c r="A65" s="57"/>
      <c r="C65" s="39">
        <f t="array" aca="1" ref="C65:I65" ca="1">Days+22+DATE(Calendar5Year,Calendar5MonthOption,1)-WEEKDAY(DATE(Calendar5Year,Calendar5MonthOption,1),WeekdayOption)</f>
        <v>44913</v>
      </c>
      <c r="D65" s="35">
        <f ca="1"/>
        <v>44914</v>
      </c>
      <c r="E65" s="35">
        <f ca="1"/>
        <v>44915</v>
      </c>
      <c r="F65" s="35">
        <f ca="1"/>
        <v>44916</v>
      </c>
      <c r="G65" s="44">
        <f ca="1"/>
        <v>44917</v>
      </c>
      <c r="H65" s="44">
        <f ca="1"/>
        <v>44918</v>
      </c>
      <c r="I65" s="22">
        <f ca="1"/>
        <v>44919</v>
      </c>
    </row>
    <row r="66" spans="1:9" ht="56.25" customHeight="1" x14ac:dyDescent="0.3">
      <c r="A66" s="57"/>
      <c r="C66" s="40" t="s">
        <v>53</v>
      </c>
      <c r="D66" s="49" t="s">
        <v>33</v>
      </c>
      <c r="E66" s="49" t="s">
        <v>33</v>
      </c>
      <c r="F66" s="49" t="s">
        <v>33</v>
      </c>
      <c r="G66" s="42" t="s">
        <v>19</v>
      </c>
      <c r="H66" s="29" t="s">
        <v>9</v>
      </c>
      <c r="I66" s="24"/>
    </row>
    <row r="67" spans="1:9" ht="16.5" customHeight="1" x14ac:dyDescent="0.3">
      <c r="A67" s="57"/>
      <c r="C67" s="20">
        <f t="array" aca="1" ref="C67:I67" ca="1">Days+29+DATE(Calendar5Year,Calendar5MonthOption,1)-WEEKDAY(DATE(Calendar5Year,Calendar5MonthOption,1),WeekdayOption)</f>
        <v>44920</v>
      </c>
      <c r="D67" s="44">
        <f ca="1"/>
        <v>44921</v>
      </c>
      <c r="E67" s="44">
        <f ca="1"/>
        <v>44922</v>
      </c>
      <c r="F67" s="44">
        <f ca="1"/>
        <v>44923</v>
      </c>
      <c r="G67" s="13">
        <f ca="1"/>
        <v>44924</v>
      </c>
      <c r="H67" s="13">
        <f ca="1"/>
        <v>44925</v>
      </c>
      <c r="I67" s="22">
        <f ca="1"/>
        <v>44926</v>
      </c>
    </row>
    <row r="68" spans="1:9" ht="57" customHeight="1" x14ac:dyDescent="0.3">
      <c r="A68" s="57"/>
      <c r="C68" s="21"/>
      <c r="D68" s="66" t="s">
        <v>9</v>
      </c>
      <c r="E68" s="67"/>
      <c r="F68" s="67"/>
      <c r="G68" s="67"/>
      <c r="H68" s="70"/>
      <c r="I68" s="24"/>
    </row>
    <row r="69" spans="1:9" ht="16.5" customHeight="1" x14ac:dyDescent="0.3">
      <c r="A69" s="57"/>
      <c r="C69" s="20">
        <f t="array" aca="1" ref="C69:D69" ca="1">Days+36+DATE(Calendar5Year,Calendar5MonthOption,1)-WEEKDAY(DATE(Calendar5Year,Calendar5MonthOption,1),WeekdayOption)</f>
        <v>44927</v>
      </c>
      <c r="D69" s="20">
        <f ca="1"/>
        <v>44928</v>
      </c>
      <c r="E69" s="60" t="s">
        <v>0</v>
      </c>
      <c r="F69" s="60"/>
      <c r="G69" s="60"/>
      <c r="H69" s="60"/>
      <c r="I69" s="60"/>
    </row>
    <row r="70" spans="1:9" ht="63.75" customHeight="1" x14ac:dyDescent="0.3">
      <c r="A70" s="57"/>
      <c r="C70" s="21"/>
      <c r="D70" s="31"/>
      <c r="E70" s="58" t="s">
        <v>24</v>
      </c>
      <c r="F70" s="58"/>
      <c r="G70" s="58"/>
      <c r="H70" s="58"/>
      <c r="I70" s="58"/>
    </row>
    <row r="71" spans="1:9" ht="54" customHeight="1" x14ac:dyDescent="0.3">
      <c r="A71" s="17" t="s">
        <v>20</v>
      </c>
      <c r="B71" s="7"/>
      <c r="C71" s="4">
        <f ca="1">YEAR(DATE(Calendar5Year,Calendar5MonthOption+1,1))</f>
        <v>2023</v>
      </c>
      <c r="D71" s="5" t="str">
        <f ca="1">TEXT(DATE(Calendar5Year,Calendar5MonthOption+1,1),"mmmm")</f>
        <v>January</v>
      </c>
      <c r="E71" s="11"/>
      <c r="F71" s="11"/>
      <c r="G71" s="11"/>
      <c r="H71" s="11"/>
      <c r="I71" s="7"/>
    </row>
    <row r="72" spans="1:9" s="6" customFormat="1" ht="14.25" customHeight="1" x14ac:dyDescent="0.3">
      <c r="A72" s="18" t="s">
        <v>3</v>
      </c>
      <c r="B72" s="12"/>
      <c r="C72" s="8" t="str">
        <f ca="1">UPPER(TEXT(C73,"dddd"))</f>
        <v>SUNDAY</v>
      </c>
      <c r="D72" s="9" t="str">
        <f t="shared" ref="D72" ca="1" si="20">UPPER(TEXT(D73,"dddd"))</f>
        <v>MONDAY</v>
      </c>
      <c r="E72" s="8" t="str">
        <f t="shared" ref="E72" ca="1" si="21">UPPER(TEXT(E73,"dddd"))</f>
        <v>TUESDAY</v>
      </c>
      <c r="F72" s="9" t="str">
        <f t="shared" ref="F72" ca="1" si="22">UPPER(TEXT(F73,"dddd"))</f>
        <v>WEDNESDAY</v>
      </c>
      <c r="G72" s="8" t="str">
        <f t="shared" ref="G72" ca="1" si="23">UPPER(TEXT(G73,"dddd"))</f>
        <v>THURSDAY</v>
      </c>
      <c r="H72" s="9" t="str">
        <f t="shared" ref="H72" ca="1" si="24">UPPER(TEXT(H73,"dddd"))</f>
        <v>FRIDAY</v>
      </c>
      <c r="I72" s="8" t="str">
        <f t="shared" ref="I72" ca="1" si="25">UPPER(TEXT(I73,"dddd"))</f>
        <v>SATURDAY</v>
      </c>
    </row>
    <row r="73" spans="1:9" ht="16.5" customHeight="1" x14ac:dyDescent="0.3">
      <c r="A73" s="57" t="s">
        <v>79</v>
      </c>
      <c r="C73" s="20">
        <f t="array" aca="1" ref="C73:I73" ca="1">Days+1+DATE(Calendar6Year,Calendar6MonthOption,1)-WEEKDAY(DATE(Calendar6Year,Calendar6MonthOption,1),WeekdayOption)</f>
        <v>44927</v>
      </c>
      <c r="D73" s="13">
        <f ca="1"/>
        <v>44928</v>
      </c>
      <c r="E73" s="13">
        <f ca="1"/>
        <v>44929</v>
      </c>
      <c r="F73" s="13">
        <f ca="1"/>
        <v>44930</v>
      </c>
      <c r="G73" s="10">
        <f ca="1"/>
        <v>44931</v>
      </c>
      <c r="H73" s="10">
        <f ca="1"/>
        <v>44932</v>
      </c>
      <c r="I73" s="22">
        <f ca="1"/>
        <v>44933</v>
      </c>
    </row>
    <row r="74" spans="1:9" ht="56.25" customHeight="1" x14ac:dyDescent="0.3">
      <c r="A74" s="57"/>
      <c r="C74" s="21"/>
      <c r="D74" s="66" t="s">
        <v>9</v>
      </c>
      <c r="E74" s="67"/>
      <c r="F74" s="67"/>
      <c r="G74" s="16" t="s">
        <v>16</v>
      </c>
      <c r="H74" s="16" t="s">
        <v>17</v>
      </c>
      <c r="I74" s="23"/>
    </row>
    <row r="75" spans="1:9" ht="16.5" customHeight="1" x14ac:dyDescent="0.3">
      <c r="A75" s="57"/>
      <c r="C75" s="39">
        <f t="array" aca="1" ref="C75:I75" ca="1">Days+8+DATE(Calendar6Year,Calendar6MonthOption,1)-WEEKDAY(DATE(Calendar6Year,Calendar6MonthOption,1),WeekdayOption)</f>
        <v>44934</v>
      </c>
      <c r="D75" s="35">
        <f ca="1"/>
        <v>44935</v>
      </c>
      <c r="E75" s="35">
        <f ca="1"/>
        <v>44936</v>
      </c>
      <c r="F75" s="35">
        <f ca="1"/>
        <v>44937</v>
      </c>
      <c r="G75" s="35">
        <f ca="1"/>
        <v>44938</v>
      </c>
      <c r="H75" s="35">
        <f ca="1"/>
        <v>44939</v>
      </c>
      <c r="I75" s="39">
        <f ca="1"/>
        <v>44940</v>
      </c>
    </row>
    <row r="76" spans="1:9" ht="56.25" customHeight="1" x14ac:dyDescent="0.3">
      <c r="A76" s="57"/>
      <c r="C76" s="40" t="s">
        <v>37</v>
      </c>
      <c r="D76" s="38" t="s">
        <v>76</v>
      </c>
      <c r="E76" s="38"/>
      <c r="F76" s="38"/>
      <c r="G76" s="38"/>
      <c r="H76" s="49" t="s">
        <v>33</v>
      </c>
      <c r="I76" s="40"/>
    </row>
    <row r="77" spans="1:9" ht="16.5" customHeight="1" x14ac:dyDescent="0.3">
      <c r="A77" s="57"/>
      <c r="C77" s="20">
        <f t="array" aca="1" ref="C77:I77" ca="1">Days+15+DATE(Calendar6Year,Calendar6MonthOption,1)-WEEKDAY(DATE(Calendar6Year,Calendar6MonthOption,1),WeekdayOption)</f>
        <v>44941</v>
      </c>
      <c r="D77" s="45">
        <f ca="1"/>
        <v>44942</v>
      </c>
      <c r="E77" s="35">
        <f ca="1"/>
        <v>44943</v>
      </c>
      <c r="F77" s="35">
        <f ca="1"/>
        <v>44944</v>
      </c>
      <c r="G77" s="35">
        <f ca="1"/>
        <v>44945</v>
      </c>
      <c r="H77" s="35">
        <f ca="1"/>
        <v>44946</v>
      </c>
      <c r="I77" s="39">
        <f ca="1"/>
        <v>44947</v>
      </c>
    </row>
    <row r="78" spans="1:9" ht="56.25" customHeight="1" x14ac:dyDescent="0.3">
      <c r="A78" s="57"/>
      <c r="C78" s="21" t="s">
        <v>54</v>
      </c>
      <c r="D78" s="30" t="s">
        <v>10</v>
      </c>
      <c r="E78" s="38"/>
      <c r="F78" s="38"/>
      <c r="G78" s="38"/>
      <c r="H78" s="38"/>
      <c r="I78" s="40"/>
    </row>
    <row r="79" spans="1:9" ht="16.5" customHeight="1" x14ac:dyDescent="0.3">
      <c r="A79" s="57"/>
      <c r="C79" s="39">
        <f t="array" aca="1" ref="C79:I79" ca="1">Days+22+DATE(Calendar6Year,Calendar6MonthOption,1)-WEEKDAY(DATE(Calendar6Year,Calendar6MonthOption,1),WeekdayOption)</f>
        <v>44948</v>
      </c>
      <c r="D79" s="35">
        <f ca="1"/>
        <v>44949</v>
      </c>
      <c r="E79" s="35">
        <f ca="1"/>
        <v>44950</v>
      </c>
      <c r="F79" s="35">
        <f ca="1"/>
        <v>44951</v>
      </c>
      <c r="G79" s="35">
        <f ca="1"/>
        <v>44952</v>
      </c>
      <c r="H79" s="35">
        <f ca="1"/>
        <v>44953</v>
      </c>
      <c r="I79" s="39">
        <f ca="1"/>
        <v>44954</v>
      </c>
    </row>
    <row r="80" spans="1:9" ht="56.25" customHeight="1" x14ac:dyDescent="0.3">
      <c r="A80" s="57"/>
      <c r="C80" s="40" t="s">
        <v>55</v>
      </c>
      <c r="D80" s="38"/>
      <c r="E80" s="38"/>
      <c r="F80" s="38"/>
      <c r="G80" s="38"/>
      <c r="H80" s="49" t="s">
        <v>33</v>
      </c>
      <c r="I80" s="40"/>
    </row>
    <row r="81" spans="1:9" ht="16.5" customHeight="1" x14ac:dyDescent="0.3">
      <c r="A81" s="57"/>
      <c r="C81" s="39">
        <f t="array" aca="1" ref="C81:I81" ca="1">Days+29+DATE(Calendar6Year,Calendar6MonthOption,1)-WEEKDAY(DATE(Calendar6Year,Calendar6MonthOption,1),WeekdayOption)</f>
        <v>44955</v>
      </c>
      <c r="D81" s="35">
        <f ca="1"/>
        <v>44956</v>
      </c>
      <c r="E81" s="35">
        <f ca="1"/>
        <v>44957</v>
      </c>
      <c r="F81" s="34">
        <f ca="1"/>
        <v>44958</v>
      </c>
      <c r="G81" s="34">
        <f ca="1"/>
        <v>44959</v>
      </c>
      <c r="H81" s="34">
        <f ca="1"/>
        <v>44960</v>
      </c>
      <c r="I81" s="22">
        <f ca="1"/>
        <v>44961</v>
      </c>
    </row>
    <row r="82" spans="1:9" ht="57" customHeight="1" x14ac:dyDescent="0.3">
      <c r="A82" s="57"/>
      <c r="C82" s="40" t="s">
        <v>56</v>
      </c>
      <c r="D82" s="38"/>
      <c r="E82" s="38"/>
      <c r="F82" s="21"/>
      <c r="G82" s="21"/>
      <c r="H82" s="21"/>
      <c r="I82" s="23"/>
    </row>
    <row r="83" spans="1:9" ht="16.5" customHeight="1" x14ac:dyDescent="0.3">
      <c r="A83" s="57"/>
      <c r="C83" s="20">
        <f t="array" aca="1" ref="C83:D83" ca="1">Days+36+DATE(Calendar6Year,Calendar6MonthOption,1)-WEEKDAY(DATE(Calendar6Year,Calendar6MonthOption,1),WeekdayOption)</f>
        <v>44962</v>
      </c>
      <c r="D83" s="34">
        <f ca="1"/>
        <v>44963</v>
      </c>
      <c r="E83" s="59" t="s">
        <v>0</v>
      </c>
      <c r="F83" s="60"/>
      <c r="G83" s="60"/>
      <c r="H83" s="60"/>
      <c r="I83" s="60"/>
    </row>
    <row r="84" spans="1:9" ht="63.75" customHeight="1" x14ac:dyDescent="0.3">
      <c r="A84" s="57"/>
      <c r="C84" s="21"/>
      <c r="D84" s="21"/>
      <c r="E84" s="65" t="s">
        <v>25</v>
      </c>
      <c r="F84" s="65"/>
      <c r="G84" s="65"/>
      <c r="H84" s="65"/>
      <c r="I84" s="65"/>
    </row>
    <row r="85" spans="1:9" ht="54" customHeight="1" x14ac:dyDescent="0.3">
      <c r="A85" s="17" t="s">
        <v>20</v>
      </c>
      <c r="B85" s="7"/>
      <c r="C85" s="4">
        <f ca="1">YEAR(DATE(Calendar6Year,Calendar6MonthOption+1,1))</f>
        <v>2023</v>
      </c>
      <c r="D85" s="5" t="str">
        <f ca="1">TEXT(DATE(Calendar6Year,Calendar6MonthOption+1,1),"mmmm")</f>
        <v>February</v>
      </c>
      <c r="E85" s="11"/>
      <c r="F85" s="11"/>
      <c r="G85" s="11"/>
      <c r="H85" s="11"/>
      <c r="I85" s="7"/>
    </row>
    <row r="86" spans="1:9" s="6" customFormat="1" ht="14.25" customHeight="1" x14ac:dyDescent="0.3">
      <c r="A86" s="18" t="s">
        <v>3</v>
      </c>
      <c r="B86" s="12"/>
      <c r="C86" s="8" t="str">
        <f ca="1">UPPER(TEXT(C87,"dddd"))</f>
        <v>SUNDAY</v>
      </c>
      <c r="D86" s="9" t="str">
        <f t="shared" ref="D86" ca="1" si="26">UPPER(TEXT(D87,"dddd"))</f>
        <v>MONDAY</v>
      </c>
      <c r="E86" s="8" t="str">
        <f t="shared" ref="E86" ca="1" si="27">UPPER(TEXT(E87,"dddd"))</f>
        <v>TUESDAY</v>
      </c>
      <c r="F86" s="9" t="str">
        <f t="shared" ref="F86" ca="1" si="28">UPPER(TEXT(F87,"dddd"))</f>
        <v>WEDNESDAY</v>
      </c>
      <c r="G86" s="8" t="str">
        <f t="shared" ref="G86" ca="1" si="29">UPPER(TEXT(G87,"dddd"))</f>
        <v>THURSDAY</v>
      </c>
      <c r="H86" s="9" t="str">
        <f t="shared" ref="H86" ca="1" si="30">UPPER(TEXT(H87,"dddd"))</f>
        <v>FRIDAY</v>
      </c>
      <c r="I86" s="8" t="str">
        <f t="shared" ref="I86" ca="1" si="31">UPPER(TEXT(I87,"dddd"))</f>
        <v>SATURDAY</v>
      </c>
    </row>
    <row r="87" spans="1:9" ht="16.5" customHeight="1" x14ac:dyDescent="0.3">
      <c r="A87" s="57" t="s">
        <v>83</v>
      </c>
      <c r="C87" s="20">
        <f t="array" aca="1" ref="C87:I87" ca="1">Days+1+DATE(Calendar7Year,Calendar7MonthOption,1)-WEEKDAY(DATE(Calendar7Year,Calendar7MonthOption,1),WeekdayOption)</f>
        <v>44955</v>
      </c>
      <c r="D87" s="20">
        <f ca="1"/>
        <v>44956</v>
      </c>
      <c r="E87" s="39">
        <f ca="1"/>
        <v>44957</v>
      </c>
      <c r="F87" s="35">
        <f ca="1"/>
        <v>44958</v>
      </c>
      <c r="G87" s="35">
        <f ca="1"/>
        <v>44959</v>
      </c>
      <c r="H87" s="35">
        <f ca="1"/>
        <v>44960</v>
      </c>
      <c r="I87" s="39">
        <f ca="1"/>
        <v>44961</v>
      </c>
    </row>
    <row r="88" spans="1:9" ht="56.25" customHeight="1" x14ac:dyDescent="0.3">
      <c r="A88" s="57"/>
      <c r="C88" s="21" t="s">
        <v>56</v>
      </c>
      <c r="D88" s="21"/>
      <c r="E88" s="40"/>
      <c r="F88" s="38" t="s">
        <v>72</v>
      </c>
      <c r="G88" s="38"/>
      <c r="H88" s="38"/>
      <c r="I88" s="40"/>
    </row>
    <row r="89" spans="1:9" ht="16.5" customHeight="1" x14ac:dyDescent="0.3">
      <c r="A89" s="57"/>
      <c r="C89" s="39">
        <f t="array" aca="1" ref="C89:I89" ca="1">Days+8+DATE(Calendar7Year,Calendar7MonthOption,1)-WEEKDAY(DATE(Calendar7Year,Calendar7MonthOption,1),WeekdayOption)</f>
        <v>44962</v>
      </c>
      <c r="D89" s="35">
        <f ca="1"/>
        <v>44963</v>
      </c>
      <c r="E89" s="35">
        <f ca="1"/>
        <v>44964</v>
      </c>
      <c r="F89" s="35">
        <f ca="1"/>
        <v>44965</v>
      </c>
      <c r="G89" s="35">
        <f ca="1"/>
        <v>44966</v>
      </c>
      <c r="H89" s="35">
        <f ca="1"/>
        <v>44967</v>
      </c>
      <c r="I89" s="39">
        <f ca="1"/>
        <v>44968</v>
      </c>
    </row>
    <row r="90" spans="1:9" ht="56.25" customHeight="1" x14ac:dyDescent="0.3">
      <c r="A90" s="57"/>
      <c r="C90" s="40" t="s">
        <v>57</v>
      </c>
      <c r="D90" s="38"/>
      <c r="E90" s="38"/>
      <c r="F90" s="38"/>
      <c r="G90" s="49" t="s">
        <v>33</v>
      </c>
      <c r="H90" s="49" t="s">
        <v>33</v>
      </c>
      <c r="I90" s="40"/>
    </row>
    <row r="91" spans="1:9" ht="16.5" customHeight="1" x14ac:dyDescent="0.3">
      <c r="A91" s="57"/>
      <c r="C91" s="39">
        <f t="array" aca="1" ref="C91:I91" ca="1">Days+15+DATE(Calendar7Year,Calendar7MonthOption,1)-WEEKDAY(DATE(Calendar7Year,Calendar7MonthOption,1),WeekdayOption)</f>
        <v>44969</v>
      </c>
      <c r="D91" s="35">
        <f ca="1"/>
        <v>44970</v>
      </c>
      <c r="E91" s="35">
        <f ca="1"/>
        <v>44971</v>
      </c>
      <c r="F91" s="35">
        <f ca="1"/>
        <v>44972</v>
      </c>
      <c r="G91" s="35">
        <f ca="1"/>
        <v>44973</v>
      </c>
      <c r="H91" s="35">
        <f ca="1"/>
        <v>44974</v>
      </c>
      <c r="I91" s="39">
        <f ca="1"/>
        <v>44975</v>
      </c>
    </row>
    <row r="92" spans="1:9" ht="56.25" customHeight="1" x14ac:dyDescent="0.3">
      <c r="A92" s="57"/>
      <c r="C92" s="40" t="s">
        <v>58</v>
      </c>
      <c r="D92" s="38"/>
      <c r="E92" s="38"/>
      <c r="F92" s="38"/>
      <c r="G92" s="38"/>
      <c r="H92" s="38"/>
      <c r="I92" s="40"/>
    </row>
    <row r="93" spans="1:9" ht="16.5" customHeight="1" x14ac:dyDescent="0.3">
      <c r="A93" s="57"/>
      <c r="C93" s="39">
        <f t="array" aca="1" ref="C93:I93" ca="1">Days+22+DATE(Calendar7Year,Calendar7MonthOption,1)-WEEKDAY(DATE(Calendar7Year,Calendar7MonthOption,1),WeekdayOption)</f>
        <v>44976</v>
      </c>
      <c r="D93" s="35">
        <f ca="1"/>
        <v>44977</v>
      </c>
      <c r="E93" s="35">
        <f ca="1"/>
        <v>44978</v>
      </c>
      <c r="F93" s="35">
        <f ca="1"/>
        <v>44979</v>
      </c>
      <c r="G93" s="35">
        <f ca="1"/>
        <v>44980</v>
      </c>
      <c r="H93" s="35">
        <f ca="1"/>
        <v>44981</v>
      </c>
      <c r="I93" s="39">
        <f ca="1"/>
        <v>44982</v>
      </c>
    </row>
    <row r="94" spans="1:9" ht="56.25" customHeight="1" x14ac:dyDescent="0.3">
      <c r="A94" s="57"/>
      <c r="C94" s="40" t="s">
        <v>59</v>
      </c>
      <c r="D94" s="36" t="s">
        <v>17</v>
      </c>
      <c r="E94" s="38"/>
      <c r="F94" s="38"/>
      <c r="G94" s="49" t="s">
        <v>33</v>
      </c>
      <c r="H94" s="49" t="s">
        <v>33</v>
      </c>
      <c r="I94" s="42" t="s">
        <v>7</v>
      </c>
    </row>
    <row r="95" spans="1:9" ht="16.5" customHeight="1" x14ac:dyDescent="0.3">
      <c r="A95" s="57"/>
      <c r="C95" s="39">
        <f t="array" aca="1" ref="C95:I95" ca="1">Days+29+DATE(Calendar7Year,Calendar7MonthOption,1)-WEEKDAY(DATE(Calendar7Year,Calendar7MonthOption,1),WeekdayOption)</f>
        <v>44983</v>
      </c>
      <c r="D95" s="35">
        <f ca="1"/>
        <v>44984</v>
      </c>
      <c r="E95" s="35">
        <f ca="1"/>
        <v>44985</v>
      </c>
      <c r="F95" s="34">
        <f ca="1"/>
        <v>44986</v>
      </c>
      <c r="G95" s="34">
        <f ca="1"/>
        <v>44987</v>
      </c>
      <c r="H95" s="34">
        <f ca="1"/>
        <v>44988</v>
      </c>
      <c r="I95" s="22">
        <f ca="1"/>
        <v>44989</v>
      </c>
    </row>
    <row r="96" spans="1:9" ht="57" customHeight="1" x14ac:dyDescent="0.3">
      <c r="A96" s="57"/>
      <c r="C96" s="40" t="s">
        <v>38</v>
      </c>
      <c r="D96" s="37" t="s">
        <v>77</v>
      </c>
      <c r="E96" s="37"/>
      <c r="F96" s="43"/>
      <c r="G96" s="24"/>
      <c r="H96" s="24"/>
      <c r="I96" s="24"/>
    </row>
    <row r="97" spans="1:9" ht="16.5" customHeight="1" x14ac:dyDescent="0.3">
      <c r="A97" s="57"/>
      <c r="C97" s="20">
        <f t="array" aca="1" ref="C97:D97" ca="1">Days+36+DATE(Calendar7Year,Calendar7MonthOption,1)-WEEKDAY(DATE(Calendar7Year,Calendar7MonthOption,1),WeekdayOption)</f>
        <v>44990</v>
      </c>
      <c r="D97" s="34">
        <f ca="1"/>
        <v>44991</v>
      </c>
      <c r="E97" s="59" t="s">
        <v>0</v>
      </c>
      <c r="F97" s="60"/>
      <c r="G97" s="60"/>
      <c r="H97" s="60"/>
      <c r="I97" s="60"/>
    </row>
    <row r="98" spans="1:9" ht="63.75" customHeight="1" x14ac:dyDescent="0.3">
      <c r="A98" s="57"/>
      <c r="C98" s="21"/>
      <c r="D98" s="32"/>
      <c r="E98" s="58" t="s">
        <v>29</v>
      </c>
      <c r="F98" s="58"/>
      <c r="G98" s="58"/>
      <c r="H98" s="58"/>
      <c r="I98" s="58"/>
    </row>
    <row r="99" spans="1:9" ht="54" customHeight="1" x14ac:dyDescent="0.3">
      <c r="A99" s="17" t="s">
        <v>20</v>
      </c>
      <c r="B99" s="7"/>
      <c r="C99" s="4">
        <f ca="1">YEAR(DATE(Calendar7Year,Calendar7MonthOption+1,1))</f>
        <v>2023</v>
      </c>
      <c r="D99" s="5" t="str">
        <f ca="1">TEXT(DATE(Calendar7Year,Calendar7MonthOption+1,1),"mmmm")</f>
        <v>March</v>
      </c>
      <c r="E99" s="11"/>
      <c r="F99" s="11"/>
      <c r="G99" s="11"/>
      <c r="H99" s="11"/>
      <c r="I99" s="7"/>
    </row>
    <row r="100" spans="1:9" s="6" customFormat="1" ht="14.25" customHeight="1" x14ac:dyDescent="0.3">
      <c r="A100" s="18" t="s">
        <v>3</v>
      </c>
      <c r="B100" s="12"/>
      <c r="C100" s="8" t="str">
        <f ca="1">UPPER(TEXT(C101,"dddd"))</f>
        <v>SUNDAY</v>
      </c>
      <c r="D100" s="9" t="str">
        <f t="shared" ref="D100" ca="1" si="32">UPPER(TEXT(D101,"dddd"))</f>
        <v>MONDAY</v>
      </c>
      <c r="E100" s="8" t="str">
        <f t="shared" ref="E100" ca="1" si="33">UPPER(TEXT(E101,"dddd"))</f>
        <v>TUESDAY</v>
      </c>
      <c r="F100" s="9" t="str">
        <f t="shared" ref="F100" ca="1" si="34">UPPER(TEXT(F101,"dddd"))</f>
        <v>WEDNESDAY</v>
      </c>
      <c r="G100" s="8" t="str">
        <f t="shared" ref="G100" ca="1" si="35">UPPER(TEXT(G101,"dddd"))</f>
        <v>THURSDAY</v>
      </c>
      <c r="H100" s="9" t="str">
        <f t="shared" ref="H100" ca="1" si="36">UPPER(TEXT(H101,"dddd"))</f>
        <v>FRIDAY</v>
      </c>
      <c r="I100" s="8" t="str">
        <f t="shared" ref="I100" ca="1" si="37">UPPER(TEXT(I101,"dddd"))</f>
        <v>SATURDAY</v>
      </c>
    </row>
    <row r="101" spans="1:9" ht="16.5" customHeight="1" x14ac:dyDescent="0.3">
      <c r="A101" s="57" t="s">
        <v>84</v>
      </c>
      <c r="C101" s="20">
        <f t="array" aca="1" ref="C101:I101" ca="1">Days+1+DATE(Calendar8Year,Calendar8MonthOption,1)-WEEKDAY(DATE(Calendar8Year,Calendar8MonthOption,1),WeekdayOption)</f>
        <v>44983</v>
      </c>
      <c r="D101" s="20">
        <f ca="1"/>
        <v>44984</v>
      </c>
      <c r="E101" s="39">
        <f ca="1"/>
        <v>44985</v>
      </c>
      <c r="F101" s="46">
        <f ca="1"/>
        <v>44986</v>
      </c>
      <c r="G101" s="46">
        <f ca="1"/>
        <v>44987</v>
      </c>
      <c r="H101" s="46">
        <f ca="1"/>
        <v>44988</v>
      </c>
      <c r="I101" s="39">
        <f ca="1"/>
        <v>44989</v>
      </c>
    </row>
    <row r="102" spans="1:9" ht="56.25" customHeight="1" x14ac:dyDescent="0.3">
      <c r="A102" s="57"/>
      <c r="C102" s="21" t="s">
        <v>38</v>
      </c>
      <c r="D102" s="51"/>
      <c r="E102" s="40"/>
      <c r="F102" s="37"/>
      <c r="G102" s="37"/>
      <c r="H102" s="37"/>
      <c r="I102" s="40"/>
    </row>
    <row r="103" spans="1:9" ht="16.5" customHeight="1" x14ac:dyDescent="0.3">
      <c r="A103" s="57"/>
      <c r="C103" s="39">
        <f t="array" aca="1" ref="C103:I103" ca="1">Days+8+DATE(Calendar8Year,Calendar8MonthOption,1)-WEEKDAY(DATE(Calendar8Year,Calendar8MonthOption,1),WeekdayOption)</f>
        <v>44990</v>
      </c>
      <c r="D103" s="46">
        <f ca="1"/>
        <v>44991</v>
      </c>
      <c r="E103" s="46">
        <f ca="1"/>
        <v>44992</v>
      </c>
      <c r="F103" s="46">
        <f ca="1"/>
        <v>44993</v>
      </c>
      <c r="G103" s="46">
        <f ca="1"/>
        <v>44994</v>
      </c>
      <c r="H103" s="46">
        <f ca="1"/>
        <v>44995</v>
      </c>
      <c r="I103" s="39">
        <f ca="1"/>
        <v>44996</v>
      </c>
    </row>
    <row r="104" spans="1:9" ht="56.25" customHeight="1" x14ac:dyDescent="0.3">
      <c r="A104" s="57"/>
      <c r="C104" s="40" t="s">
        <v>60</v>
      </c>
      <c r="D104" s="37"/>
      <c r="E104" s="37"/>
      <c r="F104" s="37"/>
      <c r="G104" s="37"/>
      <c r="H104" s="49" t="s">
        <v>33</v>
      </c>
      <c r="I104" s="40"/>
    </row>
    <row r="105" spans="1:9" ht="16.5" customHeight="1" x14ac:dyDescent="0.3">
      <c r="A105" s="57"/>
      <c r="C105" s="20">
        <f t="array" aca="1" ref="C105:I105" ca="1">Days+15+DATE(Calendar8Year,Calendar8MonthOption,1)-WEEKDAY(DATE(Calendar8Year,Calendar8MonthOption,1),WeekdayOption)</f>
        <v>44997</v>
      </c>
      <c r="D105" s="44">
        <f ca="1"/>
        <v>44998</v>
      </c>
      <c r="E105" s="44">
        <f ca="1"/>
        <v>44999</v>
      </c>
      <c r="F105" s="44">
        <f ca="1"/>
        <v>45000</v>
      </c>
      <c r="G105" s="44">
        <f ca="1"/>
        <v>45001</v>
      </c>
      <c r="H105" s="44">
        <f ca="1"/>
        <v>45002</v>
      </c>
      <c r="I105" s="22">
        <f ca="1"/>
        <v>45003</v>
      </c>
    </row>
    <row r="106" spans="1:9" ht="56.25" customHeight="1" x14ac:dyDescent="0.3">
      <c r="A106" s="57"/>
      <c r="C106" s="21"/>
      <c r="D106" s="66" t="s">
        <v>11</v>
      </c>
      <c r="E106" s="67"/>
      <c r="F106" s="67"/>
      <c r="G106" s="67"/>
      <c r="H106" s="70"/>
      <c r="I106" s="23"/>
    </row>
    <row r="107" spans="1:9" ht="16.5" customHeight="1" x14ac:dyDescent="0.3">
      <c r="A107" s="57"/>
      <c r="C107" s="39">
        <f t="array" aca="1" ref="C107:I107" ca="1">Days+22+DATE(Calendar8Year,Calendar8MonthOption,1)-WEEKDAY(DATE(Calendar8Year,Calendar8MonthOption,1),WeekdayOption)</f>
        <v>45004</v>
      </c>
      <c r="D107" s="46">
        <f ca="1"/>
        <v>45005</v>
      </c>
      <c r="E107" s="46">
        <f ca="1"/>
        <v>45006</v>
      </c>
      <c r="F107" s="46">
        <f ca="1"/>
        <v>45007</v>
      </c>
      <c r="G107" s="46">
        <f ca="1"/>
        <v>45008</v>
      </c>
      <c r="H107" s="46">
        <f ca="1"/>
        <v>45009</v>
      </c>
      <c r="I107" s="39">
        <f ca="1"/>
        <v>45010</v>
      </c>
    </row>
    <row r="108" spans="1:9" ht="56.25" customHeight="1" x14ac:dyDescent="0.3">
      <c r="A108" s="57"/>
      <c r="C108" s="40" t="s">
        <v>61</v>
      </c>
      <c r="D108" s="37"/>
      <c r="E108" s="37"/>
      <c r="F108" s="37"/>
      <c r="G108" s="37"/>
      <c r="H108" s="49" t="s">
        <v>33</v>
      </c>
      <c r="I108" s="40"/>
    </row>
    <row r="109" spans="1:9" ht="16.5" customHeight="1" x14ac:dyDescent="0.3">
      <c r="A109" s="57"/>
      <c r="C109" s="39">
        <f t="array" aca="1" ref="C109:I109" ca="1">Days+29+DATE(Calendar8Year,Calendar8MonthOption,1)-WEEKDAY(DATE(Calendar8Year,Calendar8MonthOption,1),WeekdayOption)</f>
        <v>45011</v>
      </c>
      <c r="D109" s="46">
        <f ca="1"/>
        <v>45012</v>
      </c>
      <c r="E109" s="46">
        <f ca="1"/>
        <v>45013</v>
      </c>
      <c r="F109" s="46">
        <f ca="1"/>
        <v>45014</v>
      </c>
      <c r="G109" s="46">
        <f ca="1"/>
        <v>45015</v>
      </c>
      <c r="H109" s="44">
        <f ca="1"/>
        <v>45016</v>
      </c>
      <c r="I109" s="22">
        <f ca="1"/>
        <v>45017</v>
      </c>
    </row>
    <row r="110" spans="1:9" ht="57" customHeight="1" x14ac:dyDescent="0.3">
      <c r="A110" s="57"/>
      <c r="C110" s="40" t="s">
        <v>62</v>
      </c>
      <c r="D110" s="37"/>
      <c r="E110" s="37"/>
      <c r="F110" s="37"/>
      <c r="G110" s="37"/>
      <c r="H110" s="3" t="s">
        <v>14</v>
      </c>
      <c r="I110" s="24"/>
    </row>
    <row r="111" spans="1:9" ht="16.5" customHeight="1" x14ac:dyDescent="0.3">
      <c r="A111" s="57"/>
      <c r="C111" s="20">
        <f t="array" aca="1" ref="C111:D111" ca="1">Days+36+DATE(Calendar8Year,Calendar8MonthOption,1)-WEEKDAY(DATE(Calendar8Year,Calendar8MonthOption,1),WeekdayOption)</f>
        <v>45018</v>
      </c>
      <c r="D111" s="34">
        <f ca="1"/>
        <v>45019</v>
      </c>
      <c r="E111" s="59" t="s">
        <v>0</v>
      </c>
      <c r="F111" s="59"/>
      <c r="G111" s="59"/>
      <c r="H111" s="60"/>
      <c r="I111" s="60"/>
    </row>
    <row r="112" spans="1:9" ht="63.75" customHeight="1" x14ac:dyDescent="0.3">
      <c r="A112" s="57"/>
      <c r="C112" s="21"/>
      <c r="D112" s="32"/>
      <c r="E112" s="58" t="s">
        <v>23</v>
      </c>
      <c r="F112" s="58"/>
      <c r="G112" s="58"/>
      <c r="H112" s="58"/>
      <c r="I112" s="58"/>
    </row>
    <row r="113" spans="1:9" ht="54" customHeight="1" x14ac:dyDescent="0.3">
      <c r="A113" s="17" t="s">
        <v>20</v>
      </c>
      <c r="B113" s="7"/>
      <c r="C113" s="4">
        <f ca="1">YEAR(DATE(Calendar8Year,Calendar8MonthOption+1,1))</f>
        <v>2023</v>
      </c>
      <c r="D113" s="5" t="str">
        <f ca="1">TEXT(DATE(Calendar8Year,Calendar8MonthOption+1,1),"mmmm")</f>
        <v>April</v>
      </c>
      <c r="E113" s="11"/>
      <c r="F113" s="11"/>
      <c r="G113" s="11"/>
      <c r="H113" s="11"/>
      <c r="I113" s="7"/>
    </row>
    <row r="114" spans="1:9" s="6" customFormat="1" ht="14.25" customHeight="1" x14ac:dyDescent="0.3">
      <c r="A114" s="18" t="s">
        <v>3</v>
      </c>
      <c r="B114" s="12"/>
      <c r="C114" s="8" t="str">
        <f ca="1">UPPER(TEXT(C115,"dddd"))</f>
        <v>SUNDAY</v>
      </c>
      <c r="D114" s="9" t="str">
        <f t="shared" ref="D114" ca="1" si="38">UPPER(TEXT(D115,"dddd"))</f>
        <v>MONDAY</v>
      </c>
      <c r="E114" s="8" t="str">
        <f t="shared" ref="E114" ca="1" si="39">UPPER(TEXT(E115,"dddd"))</f>
        <v>TUESDAY</v>
      </c>
      <c r="F114" s="9" t="str">
        <f t="shared" ref="F114" ca="1" si="40">UPPER(TEXT(F115,"dddd"))</f>
        <v>WEDNESDAY</v>
      </c>
      <c r="G114" s="8" t="str">
        <f t="shared" ref="G114" ca="1" si="41">UPPER(TEXT(G115,"dddd"))</f>
        <v>THURSDAY</v>
      </c>
      <c r="H114" s="9" t="str">
        <f t="shared" ref="H114" ca="1" si="42">UPPER(TEXT(H115,"dddd"))</f>
        <v>FRIDAY</v>
      </c>
      <c r="I114" s="8" t="str">
        <f t="shared" ref="I114" ca="1" si="43">UPPER(TEXT(I115,"dddd"))</f>
        <v>SATURDAY</v>
      </c>
    </row>
    <row r="115" spans="1:9" ht="16.5" customHeight="1" x14ac:dyDescent="0.3">
      <c r="A115" s="57" t="s">
        <v>85</v>
      </c>
      <c r="C115" s="20">
        <f t="array" aca="1" ref="C115:I115" ca="1">Days+1+DATE(Calendar9Year,Calendar9MonthOption,1)-WEEKDAY(DATE(Calendar9Year,Calendar9MonthOption,1),WeekdayOption)</f>
        <v>45011</v>
      </c>
      <c r="D115" s="20">
        <f ca="1"/>
        <v>45012</v>
      </c>
      <c r="E115" s="20">
        <f ca="1"/>
        <v>45013</v>
      </c>
      <c r="F115" s="20">
        <f ca="1"/>
        <v>45014</v>
      </c>
      <c r="G115" s="20">
        <f ca="1"/>
        <v>45015</v>
      </c>
      <c r="H115" s="20">
        <f ca="1"/>
        <v>45016</v>
      </c>
      <c r="I115" s="22">
        <f ca="1"/>
        <v>45017</v>
      </c>
    </row>
    <row r="116" spans="1:9" ht="56.25" customHeight="1" x14ac:dyDescent="0.3">
      <c r="A116" s="57"/>
      <c r="C116" s="21"/>
      <c r="D116" s="21"/>
      <c r="E116" s="21"/>
      <c r="F116" s="21"/>
      <c r="G116" s="21"/>
      <c r="H116" s="26"/>
      <c r="I116" s="23"/>
    </row>
    <row r="117" spans="1:9" ht="16.5" customHeight="1" x14ac:dyDescent="0.3">
      <c r="A117" s="57"/>
      <c r="C117" s="39">
        <f t="array" aca="1" ref="C117:I117" ca="1">Days+8+DATE(Calendar9Year,Calendar9MonthOption,1)-WEEKDAY(DATE(Calendar9Year,Calendar9MonthOption,1),WeekdayOption)</f>
        <v>45018</v>
      </c>
      <c r="D117" s="35">
        <f ca="1"/>
        <v>45019</v>
      </c>
      <c r="E117" s="35">
        <f ca="1"/>
        <v>45020</v>
      </c>
      <c r="F117" s="35">
        <f ca="1"/>
        <v>45021</v>
      </c>
      <c r="G117" s="35">
        <f ca="1"/>
        <v>45022</v>
      </c>
      <c r="H117" s="13">
        <f ca="1"/>
        <v>45023</v>
      </c>
      <c r="I117" s="22">
        <f ca="1"/>
        <v>45024</v>
      </c>
    </row>
    <row r="118" spans="1:9" ht="56.25" customHeight="1" x14ac:dyDescent="0.3">
      <c r="A118" s="57"/>
      <c r="C118" s="40" t="s">
        <v>63</v>
      </c>
      <c r="D118" s="37"/>
      <c r="E118" s="37"/>
      <c r="F118" s="37"/>
      <c r="G118" s="49" t="s">
        <v>33</v>
      </c>
      <c r="H118" s="25" t="s">
        <v>12</v>
      </c>
      <c r="I118" s="23"/>
    </row>
    <row r="119" spans="1:9" ht="16.5" customHeight="1" x14ac:dyDescent="0.3">
      <c r="A119" s="57"/>
      <c r="C119" s="39">
        <f t="array" aca="1" ref="C119:I119" ca="1">Days+15+DATE(Calendar9Year,Calendar9MonthOption,1)-WEEKDAY(DATE(Calendar9Year,Calendar9MonthOption,1),WeekdayOption)</f>
        <v>45025</v>
      </c>
      <c r="D119" s="35">
        <f ca="1"/>
        <v>45026</v>
      </c>
      <c r="E119" s="35">
        <f ca="1"/>
        <v>45027</v>
      </c>
      <c r="F119" s="35">
        <f ca="1"/>
        <v>45028</v>
      </c>
      <c r="G119" s="35">
        <f ca="1"/>
        <v>45029</v>
      </c>
      <c r="H119" s="35">
        <f ca="1"/>
        <v>45030</v>
      </c>
      <c r="I119" s="22">
        <f ca="1"/>
        <v>45031</v>
      </c>
    </row>
    <row r="120" spans="1:9" ht="56.25" customHeight="1" x14ac:dyDescent="0.3">
      <c r="A120" s="57"/>
      <c r="C120" s="40" t="s">
        <v>64</v>
      </c>
      <c r="D120" s="37"/>
      <c r="E120" s="37"/>
      <c r="F120" s="37"/>
      <c r="G120" s="49" t="s">
        <v>33</v>
      </c>
      <c r="H120" s="49" t="s">
        <v>33</v>
      </c>
      <c r="I120" s="15" t="s">
        <v>8</v>
      </c>
    </row>
    <row r="121" spans="1:9" ht="16.5" customHeight="1" x14ac:dyDescent="0.3">
      <c r="A121" s="57"/>
      <c r="C121" s="39">
        <f t="array" aca="1" ref="C121:I121" ca="1">Days+22+DATE(Calendar9Year,Calendar9MonthOption,1)-WEEKDAY(DATE(Calendar9Year,Calendar9MonthOption,1),WeekdayOption)</f>
        <v>45032</v>
      </c>
      <c r="D121" s="35">
        <f ca="1"/>
        <v>45033</v>
      </c>
      <c r="E121" s="35">
        <f ca="1"/>
        <v>45034</v>
      </c>
      <c r="F121" s="35">
        <f ca="1"/>
        <v>45035</v>
      </c>
      <c r="G121" s="35">
        <f ca="1"/>
        <v>45036</v>
      </c>
      <c r="H121" s="44">
        <f ca="1"/>
        <v>45037</v>
      </c>
      <c r="I121" s="22">
        <f ca="1"/>
        <v>45038</v>
      </c>
    </row>
    <row r="122" spans="1:9" ht="56.25" customHeight="1" x14ac:dyDescent="0.3">
      <c r="A122" s="57"/>
      <c r="C122" s="40" t="s">
        <v>39</v>
      </c>
      <c r="D122" s="38" t="s">
        <v>78</v>
      </c>
      <c r="E122" s="38"/>
      <c r="F122" s="38"/>
      <c r="G122" s="38"/>
      <c r="H122" s="3" t="s">
        <v>12</v>
      </c>
      <c r="I122" s="33"/>
    </row>
    <row r="123" spans="1:9" ht="16.5" customHeight="1" x14ac:dyDescent="0.3">
      <c r="A123" s="57"/>
      <c r="C123" s="39">
        <f t="array" aca="1" ref="C123:I123" ca="1">Days+29+DATE(Calendar9Year,Calendar9MonthOption,1)-WEEKDAY(DATE(Calendar9Year,Calendar9MonthOption,1),WeekdayOption)</f>
        <v>45039</v>
      </c>
      <c r="D123" s="35">
        <f ca="1"/>
        <v>45040</v>
      </c>
      <c r="E123" s="35">
        <f ca="1"/>
        <v>45041</v>
      </c>
      <c r="F123" s="35">
        <f ca="1"/>
        <v>45042</v>
      </c>
      <c r="G123" s="35">
        <f ca="1"/>
        <v>45043</v>
      </c>
      <c r="H123" s="35">
        <f ca="1"/>
        <v>45044</v>
      </c>
      <c r="I123" s="22">
        <f ca="1"/>
        <v>45045</v>
      </c>
    </row>
    <row r="124" spans="1:9" ht="57" customHeight="1" x14ac:dyDescent="0.3">
      <c r="A124" s="57"/>
      <c r="C124" s="40" t="s">
        <v>65</v>
      </c>
      <c r="D124" s="38"/>
      <c r="E124" s="38"/>
      <c r="F124" s="38"/>
      <c r="G124" s="38"/>
      <c r="H124" s="49" t="s">
        <v>33</v>
      </c>
      <c r="I124" s="23"/>
    </row>
    <row r="125" spans="1:9" ht="16.5" customHeight="1" x14ac:dyDescent="0.3">
      <c r="A125" s="57"/>
      <c r="C125" s="20">
        <f t="array" aca="1" ref="C125:D125" ca="1">Days+36+DATE(Calendar9Year,Calendar9MonthOption,1)-WEEKDAY(DATE(Calendar9Year,Calendar9MonthOption,1),WeekdayOption)</f>
        <v>45046</v>
      </c>
      <c r="D125" s="34">
        <f ca="1"/>
        <v>45047</v>
      </c>
      <c r="E125" s="59" t="s">
        <v>0</v>
      </c>
      <c r="F125" s="59"/>
      <c r="G125" s="59"/>
      <c r="H125" s="59"/>
      <c r="I125" s="60"/>
    </row>
    <row r="126" spans="1:9" ht="63.75" customHeight="1" x14ac:dyDescent="0.3">
      <c r="A126" s="57"/>
      <c r="C126" s="21"/>
      <c r="D126" s="21"/>
      <c r="E126" s="58" t="s">
        <v>30</v>
      </c>
      <c r="F126" s="58"/>
      <c r="G126" s="58"/>
      <c r="H126" s="58"/>
      <c r="I126" s="58"/>
    </row>
    <row r="127" spans="1:9" ht="54" customHeight="1" x14ac:dyDescent="0.3">
      <c r="A127" s="17" t="s">
        <v>20</v>
      </c>
      <c r="B127" s="7"/>
      <c r="C127" s="4">
        <f ca="1">YEAR(DATE(Calendar9Year,Calendar9MonthOption+1,1))</f>
        <v>2023</v>
      </c>
      <c r="D127" s="5" t="str">
        <f ca="1">TEXT(DATE(Calendar9Year,Calendar9MonthOption+1,1),"mmmm")</f>
        <v>May</v>
      </c>
      <c r="E127" s="11"/>
      <c r="F127" s="11"/>
      <c r="G127" s="11"/>
      <c r="H127" s="11"/>
      <c r="I127" s="7"/>
    </row>
    <row r="128" spans="1:9" s="6" customFormat="1" ht="14.25" customHeight="1" x14ac:dyDescent="0.3">
      <c r="A128" s="18" t="s">
        <v>3</v>
      </c>
      <c r="B128" s="12"/>
      <c r="C128" s="8" t="str">
        <f ca="1">UPPER(TEXT(C129,"dddd"))</f>
        <v>SUNDAY</v>
      </c>
      <c r="D128" s="9" t="str">
        <f t="shared" ref="D128:I128" ca="1" si="44">UPPER(TEXT(D129,"dddd"))</f>
        <v>MONDAY</v>
      </c>
      <c r="E128" s="8" t="str">
        <f t="shared" ca="1" si="44"/>
        <v>TUESDAY</v>
      </c>
      <c r="F128" s="9" t="str">
        <f t="shared" ca="1" si="44"/>
        <v>WEDNESDAY</v>
      </c>
      <c r="G128" s="8" t="str">
        <f t="shared" ca="1" si="44"/>
        <v>THURSDAY</v>
      </c>
      <c r="H128" s="9" t="str">
        <f t="shared" ca="1" si="44"/>
        <v>FRIDAY</v>
      </c>
      <c r="I128" s="8" t="str">
        <f t="shared" ca="1" si="44"/>
        <v>SATURDAY</v>
      </c>
    </row>
    <row r="129" spans="1:9" ht="16.5" customHeight="1" x14ac:dyDescent="0.3">
      <c r="A129" s="57" t="s">
        <v>86</v>
      </c>
      <c r="C129" s="39">
        <f t="array" aca="1" ref="C129:I129" ca="1">Days+1+DATE(Calendar10Year,Calendar10MonthOption,1)-WEEKDAY(DATE(Calendar10Year,Calendar10MonthOption,1),WeekdayOption)</f>
        <v>45046</v>
      </c>
      <c r="D129" s="35">
        <f ca="1"/>
        <v>45047</v>
      </c>
      <c r="E129" s="35">
        <f ca="1"/>
        <v>45048</v>
      </c>
      <c r="F129" s="35">
        <f ca="1"/>
        <v>45049</v>
      </c>
      <c r="G129" s="35">
        <f ca="1"/>
        <v>45050</v>
      </c>
      <c r="H129" s="35">
        <f ca="1"/>
        <v>45051</v>
      </c>
      <c r="I129" s="39">
        <f ca="1"/>
        <v>45052</v>
      </c>
    </row>
    <row r="130" spans="1:9" ht="56.25" customHeight="1" x14ac:dyDescent="0.3">
      <c r="A130" s="57"/>
      <c r="C130" s="40" t="s">
        <v>66</v>
      </c>
      <c r="D130" s="38"/>
      <c r="E130" s="38"/>
      <c r="F130" s="38"/>
      <c r="G130" s="38"/>
      <c r="H130" s="38"/>
      <c r="I130" s="40"/>
    </row>
    <row r="131" spans="1:9" ht="16.5" customHeight="1" x14ac:dyDescent="0.3">
      <c r="A131" s="57"/>
      <c r="C131" s="39">
        <f t="array" aca="1" ref="C131:I131" ca="1">Days+8+DATE(Calendar10Year,Calendar10MonthOption,1)-WEEKDAY(DATE(Calendar10Year,Calendar10MonthOption,1),WeekdayOption)</f>
        <v>45053</v>
      </c>
      <c r="D131" s="35">
        <f ca="1"/>
        <v>45054</v>
      </c>
      <c r="E131" s="35">
        <f ca="1"/>
        <v>45055</v>
      </c>
      <c r="F131" s="35">
        <f ca="1"/>
        <v>45056</v>
      </c>
      <c r="G131" s="35">
        <f ca="1"/>
        <v>45057</v>
      </c>
      <c r="H131" s="35">
        <f ca="1"/>
        <v>45058</v>
      </c>
      <c r="I131" s="39">
        <f ca="1"/>
        <v>45059</v>
      </c>
    </row>
    <row r="132" spans="1:9" ht="56.25" customHeight="1" x14ac:dyDescent="0.3">
      <c r="A132" s="57"/>
      <c r="C132" s="40" t="s">
        <v>67</v>
      </c>
      <c r="D132" s="38"/>
      <c r="E132" s="38"/>
      <c r="F132" s="38"/>
      <c r="G132" s="38"/>
      <c r="H132" s="49" t="s">
        <v>33</v>
      </c>
      <c r="I132" s="40"/>
    </row>
    <row r="133" spans="1:9" ht="16.5" customHeight="1" x14ac:dyDescent="0.3">
      <c r="A133" s="57"/>
      <c r="C133" s="39">
        <f t="array" aca="1" ref="C133:I133" ca="1">Days+15+DATE(Calendar10Year,Calendar10MonthOption,1)-WEEKDAY(DATE(Calendar10Year,Calendar10MonthOption,1),WeekdayOption)</f>
        <v>45060</v>
      </c>
      <c r="D133" s="35">
        <f ca="1"/>
        <v>45061</v>
      </c>
      <c r="E133" s="35">
        <f ca="1"/>
        <v>45062</v>
      </c>
      <c r="F133" s="35">
        <f ca="1"/>
        <v>45063</v>
      </c>
      <c r="G133" s="35">
        <f ca="1"/>
        <v>45064</v>
      </c>
      <c r="H133" s="35">
        <f ca="1"/>
        <v>45065</v>
      </c>
      <c r="I133" s="39">
        <f ca="1"/>
        <v>45066</v>
      </c>
    </row>
    <row r="134" spans="1:9" ht="56.25" customHeight="1" x14ac:dyDescent="0.3">
      <c r="A134" s="57"/>
      <c r="C134" s="40" t="s">
        <v>68</v>
      </c>
      <c r="D134" s="38"/>
      <c r="E134" s="38"/>
      <c r="F134" s="38"/>
      <c r="G134" s="38"/>
      <c r="H134" s="38"/>
      <c r="I134" s="40"/>
    </row>
    <row r="135" spans="1:9" ht="16.5" customHeight="1" x14ac:dyDescent="0.3">
      <c r="A135" s="57"/>
      <c r="C135" s="39">
        <f t="array" aca="1" ref="C135:I135" ca="1">Days+22+DATE(Calendar10Year,Calendar10MonthOption,1)-WEEKDAY(DATE(Calendar10Year,Calendar10MonthOption,1),WeekdayOption)</f>
        <v>45067</v>
      </c>
      <c r="D135" s="35">
        <f ca="1"/>
        <v>45068</v>
      </c>
      <c r="E135" s="35">
        <f ca="1"/>
        <v>45069</v>
      </c>
      <c r="F135" s="35">
        <f ca="1"/>
        <v>45070</v>
      </c>
      <c r="G135" s="35">
        <f ca="1"/>
        <v>45071</v>
      </c>
      <c r="H135" s="35">
        <f ca="1"/>
        <v>45072</v>
      </c>
      <c r="I135" s="39">
        <f ca="1"/>
        <v>45073</v>
      </c>
    </row>
    <row r="136" spans="1:9" ht="56.25" customHeight="1" x14ac:dyDescent="0.3">
      <c r="A136" s="57"/>
      <c r="C136" s="40" t="s">
        <v>69</v>
      </c>
      <c r="D136" s="38"/>
      <c r="E136" s="38"/>
      <c r="F136" s="38"/>
      <c r="G136" s="49" t="s">
        <v>33</v>
      </c>
      <c r="H136" s="49" t="s">
        <v>33</v>
      </c>
      <c r="I136" s="40"/>
    </row>
    <row r="137" spans="1:9" ht="16.5" customHeight="1" x14ac:dyDescent="0.3">
      <c r="A137" s="57"/>
      <c r="C137" s="20">
        <f t="array" aca="1" ref="C137:I137" ca="1">Days+29+DATE(Calendar10Year,Calendar10MonthOption,1)-WEEKDAY(DATE(Calendar10Year,Calendar10MonthOption,1),WeekdayOption)</f>
        <v>45074</v>
      </c>
      <c r="D137" s="45">
        <f ca="1"/>
        <v>45075</v>
      </c>
      <c r="E137" s="35">
        <f ca="1"/>
        <v>45076</v>
      </c>
      <c r="F137" s="35">
        <f ca="1"/>
        <v>45077</v>
      </c>
      <c r="G137" s="34">
        <f ca="1"/>
        <v>45078</v>
      </c>
      <c r="H137" s="34">
        <f ca="1"/>
        <v>45079</v>
      </c>
      <c r="I137" s="22">
        <f ca="1"/>
        <v>45080</v>
      </c>
    </row>
    <row r="138" spans="1:9" ht="57" customHeight="1" x14ac:dyDescent="0.3">
      <c r="A138" s="57"/>
      <c r="C138" s="21" t="s">
        <v>70</v>
      </c>
      <c r="D138" s="30" t="s">
        <v>13</v>
      </c>
      <c r="E138" s="49" t="s">
        <v>33</v>
      </c>
      <c r="F138" s="49" t="s">
        <v>33</v>
      </c>
      <c r="G138" s="42" t="s">
        <v>31</v>
      </c>
      <c r="H138" s="21"/>
      <c r="I138" s="23"/>
    </row>
    <row r="139" spans="1:9" ht="16.5" customHeight="1" x14ac:dyDescent="0.3">
      <c r="A139" s="57"/>
      <c r="C139" s="20">
        <f t="array" aca="1" ref="C139:D139" ca="1">Days+36+DATE(Calendar10Year,Calendar10MonthOption,1)-WEEKDAY(DATE(Calendar10Year,Calendar10MonthOption,1),WeekdayOption)</f>
        <v>45081</v>
      </c>
      <c r="D139" s="20">
        <f ca="1"/>
        <v>45082</v>
      </c>
      <c r="E139" s="59" t="s">
        <v>0</v>
      </c>
      <c r="F139" s="59"/>
      <c r="G139" s="60"/>
      <c r="H139" s="60"/>
      <c r="I139" s="60"/>
    </row>
    <row r="140" spans="1:9" ht="63.75" customHeight="1" x14ac:dyDescent="0.3">
      <c r="A140" s="57"/>
      <c r="C140" s="21"/>
      <c r="D140" s="31"/>
      <c r="E140" s="58" t="s">
        <v>22</v>
      </c>
      <c r="F140" s="58"/>
      <c r="G140" s="58"/>
      <c r="H140" s="58"/>
      <c r="I140" s="58"/>
    </row>
    <row r="141" spans="1:9" ht="54" customHeight="1" x14ac:dyDescent="0.3">
      <c r="A141" s="17" t="s">
        <v>20</v>
      </c>
      <c r="C141" s="4">
        <f ca="1">YEAR(DATE(Calendar10Year,Calendar10MonthOption+1,1))</f>
        <v>2023</v>
      </c>
      <c r="D141" s="5" t="str">
        <f ca="1">TEXT(DATE(Calendar10Year,Calendar10MonthOption+1,1),"mmmm")</f>
        <v>June</v>
      </c>
      <c r="E141" s="11"/>
      <c r="F141" s="11"/>
      <c r="G141" s="11"/>
      <c r="H141" s="11"/>
      <c r="I141" s="7"/>
    </row>
    <row r="142" spans="1:9" s="6" customFormat="1" ht="14.25" customHeight="1" x14ac:dyDescent="0.3">
      <c r="A142" s="18" t="s">
        <v>3</v>
      </c>
      <c r="B142" s="14"/>
      <c r="C142" s="8" t="str">
        <f ca="1">UPPER(TEXT(C143,"dddd"))</f>
        <v>SUNDAY</v>
      </c>
      <c r="D142" s="9" t="str">
        <f t="shared" ref="D142:I142" ca="1" si="45">UPPER(TEXT(D143,"dddd"))</f>
        <v>MONDAY</v>
      </c>
      <c r="E142" s="8" t="str">
        <f t="shared" ca="1" si="45"/>
        <v>TUESDAY</v>
      </c>
      <c r="F142" s="9" t="str">
        <f t="shared" ca="1" si="45"/>
        <v>WEDNESDAY</v>
      </c>
      <c r="G142" s="8" t="str">
        <f t="shared" ca="1" si="45"/>
        <v>THURSDAY</v>
      </c>
      <c r="H142" s="9" t="str">
        <f t="shared" ca="1" si="45"/>
        <v>FRIDAY</v>
      </c>
      <c r="I142" s="8" t="str">
        <f t="shared" ca="1" si="45"/>
        <v>SATURDAY</v>
      </c>
    </row>
    <row r="143" spans="1:9" ht="16.5" customHeight="1" x14ac:dyDescent="0.3">
      <c r="A143" s="57"/>
      <c r="C143" s="20">
        <f t="array" aca="1" ref="C143:I143" ca="1">Days+1+DATE(Calendar11Year,Calendar11MonthOption,1)-WEEKDAY(DATE(Calendar11Year,Calendar11MonthOption,1),WeekdayOption)</f>
        <v>45074</v>
      </c>
      <c r="D143" s="20">
        <f ca="1"/>
        <v>45075</v>
      </c>
      <c r="E143" s="20">
        <f ca="1"/>
        <v>45076</v>
      </c>
      <c r="F143" s="39">
        <f ca="1"/>
        <v>45077</v>
      </c>
      <c r="G143" s="35">
        <f ca="1"/>
        <v>45078</v>
      </c>
      <c r="H143" s="20">
        <f ca="1"/>
        <v>45079</v>
      </c>
      <c r="I143" s="22">
        <f ca="1"/>
        <v>45080</v>
      </c>
    </row>
    <row r="144" spans="1:9" ht="56.25" customHeight="1" x14ac:dyDescent="0.3">
      <c r="A144" s="57"/>
      <c r="C144" s="21" t="s">
        <v>70</v>
      </c>
      <c r="D144" s="21"/>
      <c r="E144" s="21"/>
      <c r="F144" s="40"/>
      <c r="G144" s="36" t="s">
        <v>16</v>
      </c>
      <c r="H144" s="21"/>
      <c r="I144" s="23"/>
    </row>
    <row r="145" spans="1:9" ht="16.5" customHeight="1" x14ac:dyDescent="0.3">
      <c r="A145" s="57"/>
      <c r="C145" s="20">
        <f t="array" aca="1" ref="C145:I145" ca="1">Days+8+DATE(Calendar11Year,Calendar11MonthOption,1)-WEEKDAY(DATE(Calendar11Year,Calendar11MonthOption,1),WeekdayOption)</f>
        <v>45081</v>
      </c>
      <c r="D145" s="20">
        <f ca="1"/>
        <v>45082</v>
      </c>
      <c r="E145" s="20">
        <f ca="1"/>
        <v>45083</v>
      </c>
      <c r="F145" s="20">
        <f ca="1"/>
        <v>45084</v>
      </c>
      <c r="G145" s="34">
        <f ca="1"/>
        <v>45085</v>
      </c>
      <c r="H145" s="20">
        <f ca="1"/>
        <v>45086</v>
      </c>
      <c r="I145" s="22">
        <f ca="1"/>
        <v>45087</v>
      </c>
    </row>
    <row r="146" spans="1:9" ht="56.25" customHeight="1" x14ac:dyDescent="0.3">
      <c r="A146" s="57"/>
      <c r="C146" s="21"/>
      <c r="D146" s="52"/>
      <c r="E146" s="53"/>
      <c r="F146" s="54"/>
      <c r="G146" s="55"/>
      <c r="H146" s="21"/>
      <c r="I146" s="26"/>
    </row>
    <row r="147" spans="1:9" ht="16.5" customHeight="1" x14ac:dyDescent="0.3">
      <c r="A147" s="57"/>
      <c r="C147" s="20">
        <f t="array" aca="1" ref="C147:I147" ca="1">Days+15+DATE(Calendar11Year,Calendar11MonthOption,1)-WEEKDAY(DATE(Calendar11Year,Calendar11MonthOption,1),WeekdayOption)</f>
        <v>45088</v>
      </c>
      <c r="D147" s="20">
        <f ca="1"/>
        <v>45089</v>
      </c>
      <c r="E147" s="20">
        <f ca="1"/>
        <v>45090</v>
      </c>
      <c r="F147" s="20">
        <f ca="1"/>
        <v>45091</v>
      </c>
      <c r="G147" s="20">
        <f ca="1"/>
        <v>45092</v>
      </c>
      <c r="H147" s="20">
        <f ca="1"/>
        <v>45093</v>
      </c>
      <c r="I147" s="22">
        <f ca="1"/>
        <v>45094</v>
      </c>
    </row>
    <row r="148" spans="1:9" ht="56.25" customHeight="1" x14ac:dyDescent="0.3">
      <c r="A148" s="57"/>
      <c r="C148" s="21"/>
      <c r="D148" s="21"/>
      <c r="E148" s="21"/>
      <c r="F148" s="21"/>
      <c r="G148" s="21"/>
      <c r="H148" s="21"/>
      <c r="I148" s="23"/>
    </row>
    <row r="149" spans="1:9" ht="16.5" customHeight="1" x14ac:dyDescent="0.3">
      <c r="A149" s="57"/>
      <c r="C149" s="20">
        <f t="array" aca="1" ref="C149:I149" ca="1">Days+22+DATE(Calendar11Year,Calendar11MonthOption,1)-WEEKDAY(DATE(Calendar11Year,Calendar11MonthOption,1),WeekdayOption)</f>
        <v>45095</v>
      </c>
      <c r="D149" s="20">
        <f ca="1"/>
        <v>45096</v>
      </c>
      <c r="E149" s="20">
        <f ca="1"/>
        <v>45097</v>
      </c>
      <c r="F149" s="20">
        <f ca="1"/>
        <v>45098</v>
      </c>
      <c r="G149" s="20">
        <f ca="1"/>
        <v>45099</v>
      </c>
      <c r="H149" s="20">
        <f ca="1"/>
        <v>45100</v>
      </c>
      <c r="I149" s="22">
        <f ca="1"/>
        <v>45101</v>
      </c>
    </row>
    <row r="150" spans="1:9" ht="56.25" customHeight="1" x14ac:dyDescent="0.3">
      <c r="A150" s="57"/>
      <c r="C150" s="21"/>
      <c r="D150" s="21"/>
      <c r="E150" s="21"/>
      <c r="F150" s="21"/>
      <c r="G150" s="21"/>
      <c r="H150" s="21"/>
      <c r="I150" s="23"/>
    </row>
    <row r="151" spans="1:9" ht="16.5" customHeight="1" x14ac:dyDescent="0.3">
      <c r="A151" s="57"/>
      <c r="C151" s="20">
        <f t="array" aca="1" ref="C151:I151" ca="1">Days+29+DATE(Calendar11Year,Calendar11MonthOption,1)-WEEKDAY(DATE(Calendar11Year,Calendar11MonthOption,1),WeekdayOption)</f>
        <v>45102</v>
      </c>
      <c r="D151" s="20">
        <f ca="1"/>
        <v>45103</v>
      </c>
      <c r="E151" s="20">
        <f ca="1"/>
        <v>45104</v>
      </c>
      <c r="F151" s="20">
        <f ca="1"/>
        <v>45105</v>
      </c>
      <c r="G151" s="20">
        <f ca="1"/>
        <v>45106</v>
      </c>
      <c r="H151" s="20">
        <f ca="1"/>
        <v>45107</v>
      </c>
      <c r="I151" s="22">
        <f ca="1"/>
        <v>45108</v>
      </c>
    </row>
    <row r="152" spans="1:9" ht="57" customHeight="1" x14ac:dyDescent="0.3">
      <c r="A152" s="57"/>
      <c r="C152" s="21"/>
      <c r="D152" s="21"/>
      <c r="E152" s="21"/>
      <c r="F152" s="21"/>
      <c r="G152" s="21"/>
      <c r="H152" s="21"/>
      <c r="I152" s="24"/>
    </row>
    <row r="153" spans="1:9" ht="16.5" customHeight="1" x14ac:dyDescent="0.3">
      <c r="A153" s="57"/>
      <c r="C153" s="20">
        <f t="array" aca="1" ref="C153:D153" ca="1">Days+36+DATE(Calendar11Year,Calendar11MonthOption,1)-WEEKDAY(DATE(Calendar11Year,Calendar11MonthOption,1),WeekdayOption)</f>
        <v>45109</v>
      </c>
      <c r="D153" s="20">
        <f ca="1"/>
        <v>45110</v>
      </c>
      <c r="E153" s="60" t="s">
        <v>0</v>
      </c>
      <c r="F153" s="60"/>
      <c r="G153" s="60"/>
      <c r="H153" s="60"/>
      <c r="I153" s="60"/>
    </row>
    <row r="154" spans="1:9" ht="63.75" customHeight="1" x14ac:dyDescent="0.3">
      <c r="A154" s="57"/>
      <c r="C154" s="21"/>
      <c r="D154" s="21"/>
      <c r="E154" s="58" t="s">
        <v>21</v>
      </c>
      <c r="F154" s="58"/>
      <c r="G154" s="58"/>
      <c r="H154" s="58"/>
      <c r="I154" s="58"/>
    </row>
  </sheetData>
  <mergeCells count="39">
    <mergeCell ref="E153:I153"/>
    <mergeCell ref="E139:I139"/>
    <mergeCell ref="E140:I140"/>
    <mergeCell ref="E97:I97"/>
    <mergeCell ref="D52:H52"/>
    <mergeCell ref="E83:I83"/>
    <mergeCell ref="D68:H68"/>
    <mergeCell ref="D106:H106"/>
    <mergeCell ref="D74:F74"/>
    <mergeCell ref="A143:A154"/>
    <mergeCell ref="E13:I13"/>
    <mergeCell ref="E14:I14"/>
    <mergeCell ref="E42:I42"/>
    <mergeCell ref="E56:I56"/>
    <mergeCell ref="E70:I70"/>
    <mergeCell ref="E55:I55"/>
    <mergeCell ref="E69:I69"/>
    <mergeCell ref="E27:I27"/>
    <mergeCell ref="E28:I28"/>
    <mergeCell ref="E41:I41"/>
    <mergeCell ref="A17:A28"/>
    <mergeCell ref="A3:A14"/>
    <mergeCell ref="A31:A42"/>
    <mergeCell ref="E154:I154"/>
    <mergeCell ref="E84:I84"/>
    <mergeCell ref="A129:A140"/>
    <mergeCell ref="A45:A56"/>
    <mergeCell ref="A59:A70"/>
    <mergeCell ref="A73:A84"/>
    <mergeCell ref="A87:A98"/>
    <mergeCell ref="A101:A112"/>
    <mergeCell ref="D6:H6"/>
    <mergeCell ref="A115:A126"/>
    <mergeCell ref="E126:I126"/>
    <mergeCell ref="E111:I111"/>
    <mergeCell ref="E125:I125"/>
    <mergeCell ref="E98:I98"/>
    <mergeCell ref="E112:I112"/>
    <mergeCell ref="E8:H8"/>
  </mergeCells>
  <phoneticPr fontId="2" type="noConversion"/>
  <conditionalFormatting sqref="C3:I3 C5:I5 C7:I7 C9:I9 C11:I11 C13:D13">
    <cfRule type="expression" dxfId="10" priority="38">
      <formula>MONTH(C3)&lt;&gt;Calendar1MonthOption</formula>
    </cfRule>
  </conditionalFormatting>
  <conditionalFormatting sqref="C17:I17 C19:I19 C21:I21 C23:I23 C25:I25 C27:D27">
    <cfRule type="expression" dxfId="9" priority="27">
      <formula>MONTH(C17)&lt;&gt;Calendar2MonthOption</formula>
    </cfRule>
  </conditionalFormatting>
  <conditionalFormatting sqref="C31:I31 C33:I33 C35:I35 C37:I37 C39:I39 C41:D41">
    <cfRule type="expression" dxfId="8" priority="25">
      <formula>MONTH(C31)&lt;&gt;Calendar3MonthOption</formula>
    </cfRule>
  </conditionalFormatting>
  <conditionalFormatting sqref="C45:I45 C47:I47 C49:I49 C51:I51 C53:I53 C55:D55">
    <cfRule type="expression" dxfId="7" priority="23">
      <formula>MONTH(C45)&lt;&gt;Calendar4MonthOption</formula>
    </cfRule>
  </conditionalFormatting>
  <conditionalFormatting sqref="C59:I59 C61:I61 C63:I63 C65:I65 C67:I67 C69:D69">
    <cfRule type="expression" dxfId="6" priority="21">
      <formula>MONTH(C59)&lt;&gt;Calendar5MonthOption</formula>
    </cfRule>
  </conditionalFormatting>
  <conditionalFormatting sqref="C73:I73 C75:I75 C77:I77 C79:I79 C81:I81 C83:D83">
    <cfRule type="expression" dxfId="5" priority="19">
      <formula>MONTH(C73)&lt;&gt;Calendar6MonthOption</formula>
    </cfRule>
  </conditionalFormatting>
  <conditionalFormatting sqref="C87:I87 C89:I89 C91:I91 C93:I93 C95:I95 C97:D97">
    <cfRule type="expression" dxfId="4" priority="17">
      <formula>MONTH(C87)&lt;&gt;Calendar7MonthOption</formula>
    </cfRule>
  </conditionalFormatting>
  <conditionalFormatting sqref="C101:I101 C103:I103 C105:I105 C107:I107 C109:I109 C111:D111">
    <cfRule type="expression" dxfId="3" priority="15">
      <formula>MONTH(C101)&lt;&gt;Calendar8MonthOption</formula>
    </cfRule>
  </conditionalFormatting>
  <conditionalFormatting sqref="C115:I115 C117:I117 C119:I119 C121:I121 C123:I123 C125:D125">
    <cfRule type="expression" dxfId="2" priority="13">
      <formula>MONTH(C115)&lt;&gt;Calendar9MonthOption</formula>
    </cfRule>
  </conditionalFormatting>
  <conditionalFormatting sqref="C129:I129 C131:I131 C133:I133 C135:I135 C137:I137 C139:D139">
    <cfRule type="expression" dxfId="1" priority="3">
      <formula>MONTH(C129)&lt;&gt;Calendar10MonthOption</formula>
    </cfRule>
  </conditionalFormatting>
  <conditionalFormatting sqref="C143:I143 C145:I145 C147:I147 C149:I149 C151:I151 C153:D153">
    <cfRule type="expression" dxfId="0" priority="2">
      <formula>MONTH(C143)&lt;&gt;Calendar11MonthOption</formula>
    </cfRule>
  </conditionalFormatting>
  <dataValidations count="11">
    <dataValidation type="list" allowBlank="1" showInputMessage="1" showErrorMessage="1" error="Only days from the dropdown list can be used for the weekday headings. To select a different weekday, select CANCEL, then ALT+DOWN ARROW to pick from the dropdown list" prompt="Select the starting day of the week from the dropdown list. Press ALT+DOWN ARROW to open the dropdown list then press ENTER to select a day. The calendar will update automatically" sqref="C2" xr:uid="{00000000-0002-0000-0000-000000000000}">
      <formula1>"SUNDAY,MONDAY,TUESDAY,WEDNESDAY,THURSDAY,FRIDAY,SATURDAY"</formula1>
    </dataValidation>
    <dataValidation type="list" allowBlank="1" showInputMessage="1" showErrorMessage="1" error="Select a month from the entries in the list. Select CANCEL, then ALT+DOWN ARROW to pick from the dropdown list" prompt="Select the calendar's start month from the dropdown list. Press ALT+DOWN ARROW to open the dropdown list then press ENTER to choose one of the items" sqref="D1" xr:uid="{00000000-0002-0000-0000-000001000000}">
      <formula1>"January,February,March,April,May,June,July,August,September,October,November,December"</formula1>
    </dataValidation>
    <dataValidation allowBlank="1" showInputMessage="1" prompt="This workbook is a 12 month calendar. Type the starting year in cell B1 then select the starting month in cell C1. The calendar will update automatically for subsequent months" sqref="B1" xr:uid="{00000000-0002-0000-0000-000002000000}"/>
    <dataValidation allowBlank="1" showInputMessage="1" showErrorMessage="1" prompt="Enter the year for this calendar" sqref="C1" xr:uid="{00000000-0002-0000-0000-000003000000}"/>
    <dataValidation allowBlank="1" showInputMessage="1" prompt="Automatically determined weekday. To change weekdays, select a new starting day of the week in B2" sqref="D2:I2 C16" xr:uid="{00000000-0002-0000-0000-000004000000}"/>
    <dataValidation allowBlank="1" showInputMessage="1" prompt="Date" sqref="C3" xr:uid="{00000000-0002-0000-0000-000005000000}"/>
    <dataValidation allowBlank="1" showInputMessage="1" prompt="Enter monthly notes here" sqref="E14" xr:uid="{00000000-0002-0000-0000-000006000000}"/>
    <dataValidation allowBlank="1" showInputMessage="1" prompt="Monthly notes heading" sqref="E13" xr:uid="{00000000-0002-0000-0000-000007000000}"/>
    <dataValidation allowBlank="1" showInputMessage="1" prompt="Enter daily notes here" sqref="C4" xr:uid="{00000000-0002-0000-0000-000008000000}"/>
    <dataValidation allowBlank="1" showInputMessage="1" prompt="Calendar year automatically determined by the year input in B1" sqref="C15" xr:uid="{00000000-0002-0000-0000-000009000000}"/>
    <dataValidation allowBlank="1" showInputMessage="1" prompt="Calendar month offset by the month selected in C1" sqref="D15" xr:uid="{00000000-0002-0000-0000-00000A000000}"/>
  </dataValidations>
  <printOptions horizontalCentered="1" verticalCentered="1"/>
  <pageMargins left="0.25" right="0.25" top="1" bottom="0.45" header="0.5" footer="0.5"/>
  <pageSetup scale="80" fitToHeight="0" orientation="landscape" r:id="rId1"/>
  <headerFooter alignWithMargins="0">
    <oddHeader>&amp;C&amp;"+,Bold"&amp;24&amp;G
Languages Other Than English - Modern Languages - Level III (HS)</oddHeader>
    <oddFooter>&amp;L&amp;"Arial,Regular"&amp;10This document offers suggestions for pacing instruction and does not replace HISD curriculum content.&amp;R&amp;"Arial,Regular"&amp;10© Houston ISD
Curriculum and Development
2022-2023</oddFooter>
  </headerFooter>
  <rowBreaks count="10" manualBreakCount="10">
    <brk id="14" max="8" man="1"/>
    <brk id="28" max="8" man="1"/>
    <brk id="42" max="8" man="1"/>
    <brk id="56" max="8" man="1"/>
    <brk id="70" max="8" man="1"/>
    <brk id="84" max="8" man="1"/>
    <brk id="98" max="8" man="1"/>
    <brk id="112" max="8" man="1"/>
    <brk id="126" max="8" man="1"/>
    <brk id="140" max="8" man="1"/>
  </rowBreaks>
  <legacyDrawingHF r:id="rId2"/>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d09050b-ebd3-42df-a96a-d373289ddd74" xsi:nil="true"/>
    <lcf76f155ced4ddcb4097134ff3c332f xmlns="3fa761cf-a84f-49c4-bff1-1d8f9c2d6891">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2769924A3B6A7438080404B36F46101" ma:contentTypeVersion="14" ma:contentTypeDescription="Create a new document." ma:contentTypeScope="" ma:versionID="0b4ea760e1e143572a7f2706cfc4668b">
  <xsd:schema xmlns:xsd="http://www.w3.org/2001/XMLSchema" xmlns:xs="http://www.w3.org/2001/XMLSchema" xmlns:p="http://schemas.microsoft.com/office/2006/metadata/properties" xmlns:ns2="3fa761cf-a84f-49c4-bff1-1d8f9c2d6891" xmlns:ns3="2d09050b-ebd3-42df-a96a-d373289ddd74" targetNamespace="http://schemas.microsoft.com/office/2006/metadata/properties" ma:root="true" ma:fieldsID="0654270e52122e82c0331a4b4c5f99c4" ns2:_="" ns3:_="">
    <xsd:import namespace="3fa761cf-a84f-49c4-bff1-1d8f9c2d6891"/>
    <xsd:import namespace="2d09050b-ebd3-42df-a96a-d373289ddd7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a761cf-a84f-49c4-bff1-1d8f9c2d689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e3d05eac-c0cb-4ba2-8f6a-3e450bdddebf"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d09050b-ebd3-42df-a96a-d373289ddd74"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5d02376b-9696-42c0-bb68-bbe5f31760a3}" ma:internalName="TaxCatchAll" ma:showField="CatchAllData" ma:web="2d09050b-ebd3-42df-a96a-d373289ddd7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987BB24-C235-49B6-AA97-CC6217D9B9D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8352858B-CE72-4E5B-B895-2C5175ED789B}">
  <ds:schemaRefs>
    <ds:schemaRef ds:uri="http://schemas.microsoft.com/sharepoint/v3/contenttype/forms"/>
  </ds:schemaRefs>
</ds:datastoreItem>
</file>

<file path=customXml/itemProps3.xml><?xml version="1.0" encoding="utf-8"?>
<ds:datastoreItem xmlns:ds="http://schemas.openxmlformats.org/officeDocument/2006/customXml" ds:itemID="{3C4D749C-CE01-4365-B584-8C652FC55B1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24</vt:i4>
      </vt:variant>
    </vt:vector>
  </HeadingPairs>
  <TitlesOfParts>
    <vt:vector size="25" baseType="lpstr">
      <vt:lpstr>Calendar</vt:lpstr>
      <vt:lpstr>Calendar10Month</vt:lpstr>
      <vt:lpstr>Calendar10Year</vt:lpstr>
      <vt:lpstr>Calendar11Month</vt:lpstr>
      <vt:lpstr>Calendar11Year</vt:lpstr>
      <vt:lpstr>Calendar1Month</vt:lpstr>
      <vt:lpstr>Calendar1Year</vt:lpstr>
      <vt:lpstr>Calendar2Month</vt:lpstr>
      <vt:lpstr>Calendar2Year</vt:lpstr>
      <vt:lpstr>Calendar3Month</vt:lpstr>
      <vt:lpstr>Calendar3Year</vt:lpstr>
      <vt:lpstr>Calendar4Month</vt:lpstr>
      <vt:lpstr>Calendar4Year</vt:lpstr>
      <vt:lpstr>Calendar5Month</vt:lpstr>
      <vt:lpstr>Calendar5Year</vt:lpstr>
      <vt:lpstr>Calendar6Month</vt:lpstr>
      <vt:lpstr>Calendar6Year</vt:lpstr>
      <vt:lpstr>Calendar7Month</vt:lpstr>
      <vt:lpstr>Calendar7Year</vt:lpstr>
      <vt:lpstr>Calendar8Month</vt:lpstr>
      <vt:lpstr>Calendar8Year</vt:lpstr>
      <vt:lpstr>Calendar9Month</vt:lpstr>
      <vt:lpstr>Calendar9Year</vt:lpstr>
      <vt:lpstr>Calendar!Print_Area</vt:lpstr>
      <vt:lpstr>WeekStart</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Template_PacingCalendar_SEC</dc:title>
  <dc:creator>FrunzaTanca, Elena "Gabi"</dc:creator>
  <cp:lastModifiedBy>FrunzaTanca, Elena "Gabi"</cp:lastModifiedBy>
  <cp:lastPrinted>2022-05-10T18:44:59Z</cp:lastPrinted>
  <dcterms:created xsi:type="dcterms:W3CDTF">2016-07-26T15:53:57Z</dcterms:created>
  <dcterms:modified xsi:type="dcterms:W3CDTF">2022-05-10T18:47:11Z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0x01010062769924A3B6A7438080404B36F46101</vt:lpwstr>
  </property>
</Properties>
</file>