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my.sharepoint.com/personal/jfilipow_houstonisd_org/Documents/Desktop/TDS/2022-23/22-23 Pacing Calendars/"/>
    </mc:Choice>
  </mc:AlternateContent>
  <xr:revisionPtr revIDLastSave="18" documentId="8_{CB8CD1BA-2622-4A5E-A671-4E4E705606C3}" xr6:coauthVersionLast="47" xr6:coauthVersionMax="47" xr10:uidLastSave="{590BE462-46DA-4B04-9E39-DE098285BC7F}"/>
  <bookViews>
    <workbookView xWindow="28680" yWindow="-120" windowWidth="29040" windowHeight="15840"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<sst xmlns="http://schemas.openxmlformats.org/spreadsheetml/2006/main" count="147" uniqueCount="83">
  <si>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</si>
  <si>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</si>
  <si>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</si>
  <si>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</si>
  <si>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</si>
  <si>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</si>
  <si>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</si>
  <si>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</si>
  <si>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</si>
  <si>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</si>
  <si>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</si>
  <si>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</si>
  <si>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</si>
  <si>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</si>
  <si>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t>Chávez / Huerta
Day</t>
  </si>
  <si>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</si>
  <si>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</si>
  <si>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</si>
  <si>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</si>
  <si>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</si>
  <si>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</si>
  <si>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</si>
  <si>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</si>
  <si>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</si>
  <si>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</si>
  <si>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</si>
  <si>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</si>
  <si>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</si>
  <si>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</si>
  <si>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</si>
  <si>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</si>
  <si>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</si>
  <si>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</si>
  <si>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</si>
  <si>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</si>
  <si>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</si>
  <si>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</si>
  <si>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</si>
  <si>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</si>
  <si>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</si>
  <si>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</si>
  <si>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</si>
  <si>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</si>
  <si>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</si>
  <si>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</si>
  <si>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</si>
  <si>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</si>
  <si>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</si>
  <si>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</si>
  <si>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</si>
  <si>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</si>
  <si>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</si>
  <si>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</si>
  <si>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</si>
  <si>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</si>
  <si>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</si>
  <si>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</si>
  <si>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</si>
  <si>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</si>
  <si>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</si>
  <si>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</si>
  <si>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</si>
  <si>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</si>
  <si>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</si>
  <si>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</si>
  <si>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</si>
  <si>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</si>
  <si>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</si>
  <si>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</si>
  <si>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</si>
  <si>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</si>
  <si>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</si>
  <si>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r>
      <rPr>
        <b/>
        <sz val="10"/>
        <rFont val="Arial"/>
        <family val="2"/>
        <scheme val="major"/>
      </rPr>
      <t xml:space="preserve">Unit 1: Personal Financial Literacy – Saving, Investing and Borrowing
</t>
    </r>
    <r>
      <rPr>
        <sz val="10"/>
        <rFont val="Arial"/>
        <family val="2"/>
        <scheme val="major"/>
      </rPr>
      <t>This two-part unit focuses on the concepts of personal financial literacy are critical so that students can learn to make informed decisions related to personal financial matters. This unit explores the functions of financial institutions for saving, investing and borrowing.</t>
    </r>
  </si>
  <si>
    <r>
      <rPr>
        <b/>
        <sz val="10"/>
        <rFont val="Arial"/>
        <family val="2"/>
        <scheme val="major"/>
      </rPr>
      <t xml:space="preserve">Unit 2: Personal Financial Literacy – Making Sound Personal Economic Choices and Business Organizations
</t>
    </r>
    <r>
      <rPr>
        <sz val="10"/>
        <rFont val="Arial"/>
        <family val="2"/>
        <scheme val="major"/>
      </rPr>
      <t xml:space="preserve">This two-part unit examines the costs and benefits of personal financial choices and types of business organization.      </t>
    </r>
    <r>
      <rPr>
        <b/>
        <sz val="10"/>
        <rFont val="Arial"/>
        <family val="2"/>
        <scheme val="major"/>
      </rPr>
      <t xml:space="preserve">                               
                                                                   Unit 3: Fundamental Economic Concepts
</t>
    </r>
    <r>
      <rPr>
        <sz val="10"/>
        <rFont val="Arial"/>
        <family val="2"/>
        <scheme val="major"/>
      </rPr>
      <t>In this three-part unit students study the basic economic concepts that form the basis for the course, including the circular-flow model of the economy.</t>
    </r>
  </si>
  <si>
    <r>
      <rPr>
        <b/>
        <sz val="10"/>
        <rFont val="Arial"/>
        <family val="2"/>
        <scheme val="major"/>
      </rPr>
      <t xml:space="preserve">Unit 3: Fundamental Economic Concepts
</t>
    </r>
    <r>
      <rPr>
        <sz val="10"/>
        <rFont val="Arial"/>
        <family val="2"/>
        <scheme val="major"/>
      </rPr>
      <t xml:space="preserve">In this three-part unit students study the basic economic concepts that form the basis for the course, including the circular-flow model of the economy.   </t>
    </r>
    <r>
      <rPr>
        <b/>
        <sz val="10"/>
        <rFont val="Arial"/>
        <family val="2"/>
        <scheme val="major"/>
      </rPr>
      <t xml:space="preserve"> 
                                                                    Unit 4: Economic Systems 
</t>
    </r>
    <r>
      <rPr>
        <sz val="10"/>
        <rFont val="Arial"/>
        <family val="2"/>
        <scheme val="major"/>
      </rPr>
      <t>This two-part unit allows the student to study the basic characteristics and benefits of the U.S. Free Enterprise system.</t>
    </r>
  </si>
  <si>
    <r>
      <rPr>
        <b/>
        <sz val="10"/>
        <rFont val="Arial"/>
        <family val="2"/>
        <scheme val="major"/>
      </rPr>
      <t xml:space="preserve">Unit 4: Economic Systems 
</t>
    </r>
    <r>
      <rPr>
        <sz val="10"/>
        <rFont val="Arial"/>
        <family val="2"/>
        <scheme val="major"/>
      </rPr>
      <t xml:space="preserve">This two-part unit allows the student to study the basic characteristics and benefits of the U.S. Free Enterprise system.     </t>
    </r>
    <r>
      <rPr>
        <b/>
        <sz val="10"/>
        <rFont val="Arial"/>
        <family val="2"/>
        <scheme val="major"/>
      </rPr>
      <t xml:space="preserve">                 
                                                                    Unit 5: National Economic Principles and Policies
</t>
    </r>
    <r>
      <rPr>
        <sz val="10"/>
        <rFont val="Arial"/>
        <family val="2"/>
        <scheme val="major"/>
      </rPr>
      <t>This three-part unit examines macroeconomic concepts such as business cycle and economic growth, money, and monetary and fiscal policy decisions.</t>
    </r>
    <r>
      <rPr>
        <b/>
        <sz val="10"/>
        <rFont val="Arial"/>
        <family val="2"/>
        <scheme val="major"/>
      </rPr>
      <t xml:space="preserve">  </t>
    </r>
  </si>
  <si>
    <r>
      <rPr>
        <b/>
        <sz val="10"/>
        <rFont val="Arial"/>
        <family val="2"/>
        <scheme val="major"/>
      </rPr>
      <t xml:space="preserve">Unit 5: National Economic Principles and Policies
</t>
    </r>
    <r>
      <rPr>
        <sz val="10"/>
        <rFont val="Arial"/>
        <family val="2"/>
        <scheme val="major"/>
      </rPr>
      <t>This three-part unit examines macroeconomic concepts such as business cycle and economic growth, money, and monetary and fiscal policy decisions.</t>
    </r>
    <r>
      <rPr>
        <b/>
        <sz val="10"/>
        <rFont val="Arial"/>
        <family val="2"/>
        <scheme val="major"/>
      </rPr>
      <t xml:space="preserve">                   
                                                                   Unit 6: Markets and Trade
</t>
    </r>
    <r>
      <rPr>
        <sz val="10"/>
        <rFont val="Arial"/>
        <family val="2"/>
        <scheme val="major"/>
      </rPr>
      <t xml:space="preserve">This two-part unit helps students examine the function of competition and trade, including free trade and trade barriers, in domestic and foreign markets.  </t>
    </r>
  </si>
  <si>
    <r>
      <rPr>
        <b/>
        <sz val="10"/>
        <color theme="1"/>
        <rFont val="Arial"/>
        <family val="2"/>
        <scheme val="major"/>
      </rPr>
      <t xml:space="preserve">Unit 1                     </t>
    </r>
    <r>
      <rPr>
        <sz val="10"/>
        <color theme="1"/>
        <rFont val="Arial"/>
        <family val="2"/>
        <scheme val="major"/>
      </rPr>
      <t>6 90-min or 12 45-min class periods</t>
    </r>
  </si>
  <si>
    <r>
      <rPr>
        <b/>
        <sz val="10"/>
        <color theme="1"/>
        <rFont val="Arial"/>
        <family val="2"/>
        <scheme val="major"/>
      </rPr>
      <t>Unit 2</t>
    </r>
    <r>
      <rPr>
        <sz val="10"/>
        <color theme="1"/>
        <rFont val="Arial"/>
        <family val="2"/>
        <scheme val="major"/>
      </rPr>
      <t xml:space="preserve">                     5-90-min or 10 45-min class periods</t>
    </r>
  </si>
  <si>
    <r>
      <rPr>
        <b/>
        <sz val="10"/>
        <color theme="1"/>
        <rFont val="Arial"/>
        <family val="2"/>
        <scheme val="major"/>
      </rPr>
      <t>Unit 3</t>
    </r>
    <r>
      <rPr>
        <sz val="10"/>
        <color theme="1"/>
        <rFont val="Arial"/>
        <family val="2"/>
        <scheme val="major"/>
      </rPr>
      <t xml:space="preserve">                     5 90-min or 10 45- min class periods</t>
    </r>
  </si>
  <si>
    <r>
      <rPr>
        <b/>
        <sz val="10"/>
        <color theme="1"/>
        <rFont val="Arial"/>
        <family val="2"/>
        <scheme val="major"/>
      </rPr>
      <t xml:space="preserve">Unit 4  </t>
    </r>
    <r>
      <rPr>
        <sz val="10"/>
        <color theme="1"/>
        <rFont val="Arial"/>
        <family val="2"/>
        <scheme val="major"/>
      </rPr>
      <t xml:space="preserve">                   5 90-min or 10 45-min class periods</t>
    </r>
  </si>
  <si>
    <r>
      <rPr>
        <b/>
        <sz val="10"/>
        <color theme="1"/>
        <rFont val="Arial"/>
        <family val="2"/>
        <scheme val="major"/>
      </rPr>
      <t xml:space="preserve">Unit 5   </t>
    </r>
    <r>
      <rPr>
        <sz val="10"/>
        <color theme="1"/>
        <rFont val="Arial"/>
        <family val="2"/>
        <scheme val="major"/>
      </rPr>
      <t xml:space="preserve">                  6 90-min or 12 45-min classes</t>
    </r>
  </si>
  <si>
    <r>
      <rPr>
        <b/>
        <sz val="10"/>
        <color theme="1"/>
        <rFont val="Arial"/>
        <family val="2"/>
        <scheme val="major"/>
      </rPr>
      <t>Unit 6</t>
    </r>
    <r>
      <rPr>
        <sz val="10"/>
        <color theme="1"/>
        <rFont val="Arial"/>
        <family val="2"/>
        <scheme val="major"/>
      </rPr>
      <t xml:space="preserve">                     3 90-min or 6 45-min class periods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</si>
</sst>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78">
    <xf numFmtId="0" fontId="0" fillId="0" borderId="0" xfId="0"/>
    <xf numFmtId="0" fontId="13" fillId="0" borderId="0" xfId="0" applyFont="1"/>
    <xf numFmtId="0" fontId="14" fillId="0" borderId="0" xfId="0" applyFont="1"/>
    <xf numFmtId="0" fontId="17" fillId="8" borderId="6" xfId="6" applyNumberFormat="1" applyFont="1" applyFill="1" applyAlignment="1">
      <alignment horizontal="center" vertical="center" wrapText="1"/>
    </xf>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5" borderId="9" xfId="5" applyFont="1" applyFill="1">
      <alignment horizontal="left" vertical="center" wrapText="1" indent="1"/>
    </xf>
    <xf numFmtId="0" fontId="11" fillId="15" borderId="6" xfId="6" applyNumberFormat="1" applyFont="1" applyFill="1">
      <alignment horizontal="left" vertical="top" wrapText="1" indent="1"/>
    </xf>
    <xf numFmtId="164" fontId="20" fillId="15" borderId="4" xfId="5" applyFont="1" applyFill="1" applyBorder="1">
      <alignment horizontal="left" vertical="center" wrapText="1" indent="1"/>
    </xf>
    <xf numFmtId="0" fontId="11" fillId="15" borderId="5" xfId="6" applyNumberFormat="1" applyFont="1" applyFill="1" applyBorder="1">
      <alignment horizontal="left" vertical="top" wrapText="1" indent="1"/>
    </xf>
    <xf numFmtId="0" fontId="11" fillId="15"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3" fillId="15" borderId="0" xfId="0" applyFont="1" applyFill="1"/>
    <xf numFmtId="164" fontId="24" fillId="15" borderId="9" xfId="5" applyFont="1" applyFill="1">
      <alignment horizontal="left" vertical="center" wrapText="1" indent="1"/>
    </xf>
    <xf numFmtId="0" fontId="15" fillId="15"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3" fillId="15" borderId="15" xfId="0" applyFont="1" applyFill="1" applyBorder="1"/>
    <xf numFmtId="0" fontId="11" fillId="15" borderId="15" xfId="6" applyNumberFormat="1" applyFont="1" applyFill="1" applyBorder="1">
      <alignment horizontal="left" vertical="top" wrapText="1" indent="1"/>
    </xf>
    <xf numFmtId="0" fontId="19" fillId="15" borderId="5" xfId="6" applyNumberFormat="1" applyFont="1" applyFill="1" applyBorder="1" applyAlignment="1">
      <alignment horizontal="center" vertical="center" wrapText="1"/>
    </xf>
    <xf numFmtId="164" fontId="20" fillId="15" borderId="17" xfId="5" applyFont="1" applyFill="1" applyBorder="1">
      <alignment horizontal="left" vertical="center" wrapText="1" indent="1"/>
    </xf>
    <xf numFmtId="164" fontId="20" fillId="0" borderId="16"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1" fillId="13" borderId="16" xfId="6" applyNumberFormat="1" applyFill="1" applyBorder="1">
      <alignment horizontal="left" vertical="top" wrapText="1" indent="1"/>
    </xf>
    <xf numFmtId="0" fontId="11" fillId="14" borderId="16" xfId="6" applyNumberFormat="1" applyFill="1" applyBorder="1">
      <alignment horizontal="left" vertical="top" wrapText="1" indent="1"/>
    </xf>
    <xf numFmtId="164" fontId="20" fillId="15" borderId="18" xfId="5" applyFont="1" applyFill="1" applyBorder="1">
      <alignment horizontal="left" vertical="center" wrapText="1" indent="1"/>
    </xf>
    <xf numFmtId="0" fontId="11" fillId="15" borderId="0" xfId="6" applyNumberFormat="1" applyFont="1" applyFill="1" applyBorder="1">
      <alignment horizontal="left" vertical="top" wrapText="1" indent="1"/>
    </xf>
    <xf numFmtId="164" fontId="20" fillId="8" borderId="18"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1" fillId="15" borderId="19" xfId="6" applyNumberFormat="1" applyFont="1" applyFill="1" applyBorder="1">
      <alignment horizontal="left" vertical="top" wrapText="1" indent="1"/>
    </xf>
    <xf numFmtId="164" fontId="20" fillId="8" borderId="17" xfId="5" applyFont="1" applyFill="1" applyBorder="1">
      <alignment horizontal="left" vertical="center" wrapText="1" indent="1"/>
    </xf>
    <xf numFmtId="164" fontId="20" fillId="8" borderId="0" xfId="5" applyFont="1" applyFill="1" applyBorder="1">
      <alignment horizontal="left" vertical="center" wrapText="1" indent="1"/>
    </xf>
    <xf numFmtId="164" fontId="20" fillId="0" borderId="14" xfId="5" applyFont="1" applyFill="1" applyBorder="1">
      <alignment horizontal="left" vertical="center" wrapText="1" indent="1"/>
    </xf>
    <xf numFmtId="0" fontId="11" fillId="0" borderId="16" xfId="6" applyNumberFormat="1" applyFont="1" applyFill="1" applyBorder="1" applyAlignment="1">
      <alignment horizontal="left" vertical="top" wrapText="1" indent="1"/>
    </xf>
    <xf numFmtId="0" fontId="17" fillId="0" borderId="16" xfId="6" applyNumberFormat="1" applyFont="1" applyFill="1" applyBorder="1" applyAlignment="1">
      <alignment horizontal="left" vertical="top" wrapText="1" indent="1"/>
    </xf>
    <xf numFmtId="164" fontId="20" fillId="8" borderId="20" xfId="5" applyFont="1" applyFill="1" applyBorder="1">
      <alignment horizontal="left" vertical="center" wrapText="1" indent="1"/>
    </xf>
    <xf numFmtId="0" fontId="17" fillId="8" borderId="21" xfId="6" applyNumberFormat="1" applyFont="1" applyFill="1" applyBorder="1" applyAlignment="1">
      <alignment horizontal="center" vertical="center" wrapText="1"/>
    </xf>
    <xf numFmtId="0" fontId="26" fillId="16" borderId="6" xfId="6" applyNumberFormat="1" applyFont="1" applyFill="1" applyAlignment="1">
      <alignment horizontal="left" vertical="center" wrapText="1" indent="1"/>
    </xf>
    <xf numFmtId="0" fontId="13" fillId="0" borderId="16" xfId="0" applyFont="1" applyBorder="1" applyAlignment="1">
      <alignment horizontal="left" vertical="top" indent="1"/>
    </xf>
    <xf numFmtId="0" fontId="13" fillId="0" borderId="16" xfId="6" applyNumberFormat="1" applyFont="1" applyFill="1" applyBorder="1" applyAlignment="1">
      <alignment horizontal="left" vertical="top" wrapText="1" indent="1"/>
    </xf>
    <xf numFmtId="0" fontId="11" fillId="0" borderId="16" xfId="6" applyNumberFormat="1" applyFont="1" applyFill="1" applyBorder="1" applyAlignment="1">
      <alignment horizontal="left" vertical="top" indent="1"/>
    </xf>
    <xf numFmtId="0" fontId="13" fillId="0" borderId="16" xfId="0" applyFont="1" applyFill="1" applyBorder="1" applyAlignment="1">
      <alignment horizontal="left" vertical="top" indent="1"/>
    </xf>
    <xf numFmtId="0" fontId="11" fillId="15" borderId="22" xfId="6" applyNumberFormat="1" applyFont="1" applyFill="1" applyBorder="1">
      <alignment horizontal="left" vertical="top" wrapText="1" indent="1"/>
    </xf>
    <xf numFmtId="0" fontId="13" fillId="15" borderId="22" xfId="0" applyFont="1" applyFill="1" applyBorder="1"/>
    <xf numFmtId="0" fontId="11" fillId="15" borderId="23" xfId="6" applyNumberFormat="1" applyFont="1" applyFill="1" applyBorder="1">
      <alignment horizontal="left" vertical="top" wrapText="1" indent="1"/>
    </xf>
    <xf numFmtId="0" fontId="13" fillId="15" borderId="23" xfId="0" applyFont="1" applyFill="1" applyBorder="1"/>
    <xf numFmtId="0" fontId="11" fillId="15" borderId="24" xfId="6" applyNumberFormat="1" applyFont="1" applyFill="1" applyBorder="1">
      <alignment horizontal="left" vertical="top" wrapText="1" indent="1"/>
    </xf>
    <xf numFmtId="0" fontId="21" fillId="13" borderId="16" xfId="6" applyNumberFormat="1" applyFont="1" applyFill="1" applyBorder="1">
      <alignment horizontal="left" vertical="top" wrapText="1" indent="1"/>
    </xf>
    <xf numFmtId="0" fontId="21" fillId="14" borderId="16" xfId="6" applyNumberFormat="1" applyFont="1" applyFill="1" applyBorder="1">
      <alignment horizontal="left" vertical="top" wrapText="1" indent="1"/>
    </xf>
    <xf numFmtId="0" fontId="17" fillId="12" borderId="16"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21" fillId="0" borderId="0" xfId="7" applyNumberFormat="1" applyFont="1">
      <alignment horizontal="left" vertical="top" wrapText="1" indent="1"/>
    </xf>
    <xf numFmtId="164" fontId="15" fillId="0" borderId="5" xfId="8" applyFont="1" applyBorder="1">
      <alignment horizontal="left" vertical="center" wrapText="1" indent="1"/>
    </xf>
    <xf numFmtId="164" fontId="15" fillId="0" borderId="8" xfId="8" applyFont="1" applyBorder="1">
      <alignment horizontal="left" vertical="center" wrapText="1" indent="1"/>
    </xf>
    <xf numFmtId="0" fontId="15" fillId="0" borderId="5" xfId="8" applyNumberFormat="1" applyFont="1" applyBorder="1">
      <alignment horizontal="left" vertical="center"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164" fontId="15" fillId="0" borderId="0" xfId="8" applyFont="1" applyBorder="1">
      <alignment horizontal="left" vertical="center" wrapText="1" indent="1"/>
    </xf>
    <xf numFmtId="0" fontId="25" fillId="0" borderId="0" xfId="7" applyNumberFormat="1" applyFont="1">
      <alignment horizontal="left" vertical="top"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3E2E8"/>
      <color rgb="FFECD1D5"/>
      <color rgb="FFF3BFA6"/>
      <color rgb="FFF4D280"/>
      <color rgb="FF67A2B9"/>
      <color rgb="FFEEECF1"/>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topLeftCell="A143" zoomScaleNormal="100" workbookViewId="0">
      <selection activeCell="G136" sqref="G136"/>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5" hidden="1" customWidth="1"/>
    <col min="11" max="14" width="8.75" hidden="1" customWidth="1"/>
    <col min="15" max="15" width="6.75" hidden="1" customWidth="1"/>
    <col min="16" max="16384" width="8.75" hidden="1"/>
  </cols>
  <sheetData>
    <row r="1" spans="1:9" ht="54" customHeight="1" x14ac:dyDescent="0.3">
      <c r="A1" s="17" t="s">
        <v>20</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64"/>
      <c r="C3" s="39">
        <f t="array" aca="1" ref="C3:I3" ca="1">Days+1+DATE(Calendar1Year,Calendar1MonthOption,1)-WEEKDAY(DATE(Calendar1Year,Calendar1MonthOption,1),WeekdayOption)</f>
        <v>44773</v>
      </c>
      <c r="D3" s="35">
        <f ca="1"/>
        <v>44774</v>
      </c>
      <c r="E3" s="35">
        <f ca="1"/>
        <v>44775</v>
      </c>
      <c r="F3" s="35">
        <f ca="1"/>
        <v>44776</v>
      </c>
      <c r="G3" s="35">
        <f ca="1"/>
        <v>44777</v>
      </c>
      <c r="H3" s="35">
        <f ca="1"/>
        <v>44778</v>
      </c>
      <c r="I3" s="39">
        <f ca="1"/>
        <v>44779</v>
      </c>
    </row>
    <row r="4" spans="1:9" ht="56.25" customHeight="1" x14ac:dyDescent="0.3">
      <c r="A4" s="64"/>
      <c r="C4" s="40"/>
      <c r="D4" s="54"/>
      <c r="E4" s="54"/>
      <c r="F4" s="54"/>
      <c r="G4" s="54"/>
      <c r="H4" s="54"/>
      <c r="I4" s="40"/>
    </row>
    <row r="5" spans="1:9" ht="16.5" customHeight="1" x14ac:dyDescent="0.3">
      <c r="A5" s="64"/>
      <c r="C5" s="39">
        <f t="array" aca="1" ref="C5:I5" ca="1">Days+8+DATE(Calendar1Year,Calendar1MonthOption,1)-WEEKDAY(DATE(Calendar1Year,Calendar1MonthOption,1),WeekdayOption)</f>
        <v>44780</v>
      </c>
      <c r="D5" s="35">
        <f ca="1"/>
        <v>44781</v>
      </c>
      <c r="E5" s="35">
        <f ca="1"/>
        <v>44782</v>
      </c>
      <c r="F5" s="35">
        <f ca="1"/>
        <v>44783</v>
      </c>
      <c r="G5" s="35">
        <f ca="1"/>
        <v>44784</v>
      </c>
      <c r="H5" s="35">
        <f ca="1"/>
        <v>44785</v>
      </c>
      <c r="I5" s="39">
        <f ca="1"/>
        <v>44786</v>
      </c>
    </row>
    <row r="6" spans="1:9" ht="56.25" customHeight="1" x14ac:dyDescent="0.3">
      <c r="A6" s="64"/>
      <c r="C6" s="40"/>
      <c r="D6" s="63" t="s">
        <v>18</v>
      </c>
      <c r="E6" s="63"/>
      <c r="F6" s="63"/>
      <c r="G6" s="63"/>
      <c r="H6" s="63"/>
      <c r="I6" s="21"/>
    </row>
    <row r="7" spans="1:9" ht="16.5" customHeight="1" x14ac:dyDescent="0.3">
      <c r="A7" s="64"/>
      <c r="C7" s="39">
        <f t="array" aca="1" ref="C7:I7" ca="1">Days+15+DATE(Calendar1Year,Calendar1MonthOption,1)-WEEKDAY(DATE(Calendar1Year,Calendar1MonthOption,1),WeekdayOption)</f>
        <v>44787</v>
      </c>
      <c r="D7" s="35">
        <f ca="1"/>
        <v>44788</v>
      </c>
      <c r="E7" s="35">
        <f ca="1"/>
        <v>44789</v>
      </c>
      <c r="F7" s="35">
        <f ca="1"/>
        <v>44790</v>
      </c>
      <c r="G7" s="35">
        <f ca="1"/>
        <v>44791</v>
      </c>
      <c r="H7" s="35">
        <f ca="1"/>
        <v>44792</v>
      </c>
      <c r="I7" s="39">
        <f ca="1"/>
        <v>44793</v>
      </c>
    </row>
    <row r="8" spans="1:9" ht="56.25" customHeight="1" x14ac:dyDescent="0.3">
      <c r="A8" s="64"/>
      <c r="C8" s="40"/>
      <c r="D8" s="36" t="s">
        <v>16</v>
      </c>
      <c r="E8" s="63" t="s">
        <v>18</v>
      </c>
      <c r="F8" s="63"/>
      <c r="G8" s="63"/>
      <c r="H8" s="63"/>
      <c r="I8" s="40"/>
    </row>
    <row r="9" spans="1:9" ht="16.5" customHeight="1" x14ac:dyDescent="0.3">
      <c r="A9" s="64"/>
      <c r="C9" s="39">
        <f t="array" aca="1" ref="C9:I9" ca="1">Days+22+DATE(Calendar1Year,Calendar1MonthOption,1)-WEEKDAY(DATE(Calendar1Year,Calendar1MonthOption,1),WeekdayOption)</f>
        <v>44794</v>
      </c>
      <c r="D9" s="35">
        <f ca="1"/>
        <v>44795</v>
      </c>
      <c r="E9" s="35">
        <f ca="1"/>
        <v>44796</v>
      </c>
      <c r="F9" s="35">
        <f ca="1"/>
        <v>44797</v>
      </c>
      <c r="G9" s="35">
        <f ca="1"/>
        <v>44798</v>
      </c>
      <c r="H9" s="35">
        <f ca="1"/>
        <v>44799</v>
      </c>
      <c r="I9" s="39">
        <f ca="1"/>
        <v>44800</v>
      </c>
    </row>
    <row r="10" spans="1:9" ht="56.25" customHeight="1" x14ac:dyDescent="0.3">
      <c r="A10" s="64"/>
      <c r="C10" s="40" t="s">
        <v>34</v>
      </c>
      <c r="D10" s="37"/>
      <c r="E10" s="38"/>
      <c r="F10" s="47"/>
      <c r="G10" s="47"/>
      <c r="H10" s="51" t="s">
        <v>33</v>
      </c>
      <c r="I10" s="40"/>
    </row>
    <row r="11" spans="1:9" ht="16.5" customHeight="1" x14ac:dyDescent="0.3">
      <c r="A11" s="64"/>
      <c r="C11" s="39">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64"/>
      <c r="C12" s="40" t="s">
        <v>40</v>
      </c>
      <c r="D12" s="52"/>
      <c r="E12" s="52"/>
      <c r="F12" s="53"/>
      <c r="G12" s="28"/>
      <c r="H12" s="28"/>
      <c r="I12" s="23"/>
    </row>
    <row r="13" spans="1:9" ht="16.5" customHeight="1" x14ac:dyDescent="0.3">
      <c r="A13" s="64"/>
      <c r="C13" s="20">
        <f t="array" aca="1" ref="C13:D13" ca="1">Days+36+DATE(Calendar1Year,Calendar1MonthOption,1)-WEEKDAY(DATE(Calendar1Year,Calendar1MonthOption,1),WeekdayOption)</f>
        <v>44808</v>
      </c>
      <c r="D13" s="34">
        <f ca="1"/>
        <v>44809</v>
      </c>
      <c r="E13" s="68" t="s">
        <v>0</v>
      </c>
      <c r="F13" s="68"/>
      <c r="G13" s="69"/>
      <c r="H13" s="69"/>
      <c r="I13" s="69"/>
    </row>
    <row r="14" spans="1:9" ht="63.75" customHeight="1" x14ac:dyDescent="0.3">
      <c r="A14" s="64"/>
      <c r="C14" s="21"/>
      <c r="D14" s="28"/>
      <c r="E14" s="65" t="s">
        <v>32</v>
      </c>
      <c r="F14" s="65"/>
      <c r="G14" s="65"/>
      <c r="H14" s="65"/>
      <c r="I14" s="65"/>
    </row>
    <row r="15" spans="1:9" ht="54" customHeight="1" x14ac:dyDescent="0.3">
      <c r="A15" s="17" t="s">
        <v>20</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64"/>
      <c r="C17" s="20">
        <f t="array" aca="1" ref="C17:I17" ca="1">Days+1+DATE(Calendar2Year,Calendar2MonthOption,1)-WEEKDAY(DATE(Calendar2Year,Calendar2MonthOption,1),WeekdayOption)</f>
        <v>44801</v>
      </c>
      <c r="D17" s="27">
        <f ca="1"/>
        <v>44802</v>
      </c>
      <c r="E17" s="20">
        <f ca="1"/>
        <v>44803</v>
      </c>
      <c r="F17" s="39">
        <f ca="1"/>
        <v>44804</v>
      </c>
      <c r="G17" s="35">
        <f ca="1"/>
        <v>44805</v>
      </c>
      <c r="H17" s="35">
        <f ca="1"/>
        <v>44806</v>
      </c>
      <c r="I17" s="39">
        <f ca="1"/>
        <v>44807</v>
      </c>
    </row>
    <row r="18" spans="1:9" ht="56.25" customHeight="1" x14ac:dyDescent="0.3">
      <c r="A18" s="64"/>
      <c r="C18" s="21" t="s">
        <v>40</v>
      </c>
      <c r="D18" s="28"/>
      <c r="E18" s="21"/>
      <c r="F18" s="40"/>
      <c r="G18" s="47"/>
      <c r="H18" s="47"/>
      <c r="I18" s="40"/>
    </row>
    <row r="19" spans="1:9" ht="16.5" customHeight="1" x14ac:dyDescent="0.3">
      <c r="A19" s="64"/>
      <c r="C19" s="20">
        <f t="array" aca="1" ref="C19:I19" ca="1">Days+8+DATE(Calendar2Year,Calendar2MonthOption,1)-WEEKDAY(DATE(Calendar2Year,Calendar2MonthOption,1),WeekdayOption)</f>
        <v>44808</v>
      </c>
      <c r="D19" s="41">
        <f ca="1"/>
        <v>44809</v>
      </c>
      <c r="E19" s="35">
        <f ca="1"/>
        <v>44810</v>
      </c>
      <c r="F19" s="35">
        <f ca="1"/>
        <v>44811</v>
      </c>
      <c r="G19" s="35">
        <f ca="1"/>
        <v>44812</v>
      </c>
      <c r="H19" s="35">
        <f ca="1"/>
        <v>44813</v>
      </c>
      <c r="I19" s="39">
        <f ca="1"/>
        <v>44814</v>
      </c>
    </row>
    <row r="20" spans="1:9" ht="56.25" customHeight="1" x14ac:dyDescent="0.3">
      <c r="A20" s="64"/>
      <c r="C20" s="21" t="s">
        <v>41</v>
      </c>
      <c r="D20" s="30" t="s">
        <v>4</v>
      </c>
      <c r="E20" s="52"/>
      <c r="F20" s="52"/>
      <c r="G20" s="47"/>
      <c r="H20" s="47"/>
      <c r="I20" s="40"/>
    </row>
    <row r="21" spans="1:9" ht="16.5" customHeight="1" x14ac:dyDescent="0.3">
      <c r="A21" s="64"/>
      <c r="C21" s="39">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9">
        <f ca="1"/>
        <v>44821</v>
      </c>
    </row>
    <row r="22" spans="1:9" ht="56.25" customHeight="1" x14ac:dyDescent="0.3">
      <c r="A22" s="64"/>
      <c r="C22" s="40" t="s">
        <v>42</v>
      </c>
      <c r="D22" s="52"/>
      <c r="E22" s="47"/>
      <c r="F22" s="47"/>
      <c r="G22" s="48"/>
      <c r="H22" s="48"/>
      <c r="I22" s="40"/>
    </row>
    <row r="23" spans="1:9" ht="16.5" customHeight="1" x14ac:dyDescent="0.3">
      <c r="A23" s="64"/>
      <c r="C23" s="39">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9">
        <f ca="1"/>
        <v>44828</v>
      </c>
    </row>
    <row r="24" spans="1:9" ht="56.25" customHeight="1" x14ac:dyDescent="0.3">
      <c r="A24" s="64"/>
      <c r="C24" s="40" t="s">
        <v>43</v>
      </c>
      <c r="D24" s="47"/>
      <c r="E24" s="47"/>
      <c r="F24" s="47"/>
      <c r="G24" s="47"/>
      <c r="H24" s="52"/>
      <c r="I24" s="40"/>
    </row>
    <row r="25" spans="1:9" ht="16.5" customHeight="1" x14ac:dyDescent="0.3">
      <c r="A25" s="64"/>
      <c r="C25" s="39">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9">
        <f ca="1"/>
        <v>44835</v>
      </c>
    </row>
    <row r="26" spans="1:9" ht="57" customHeight="1" x14ac:dyDescent="0.3">
      <c r="A26" s="64"/>
      <c r="C26" s="40" t="s">
        <v>44</v>
      </c>
      <c r="D26" s="52"/>
      <c r="E26" s="47"/>
      <c r="F26" s="47"/>
      <c r="G26" s="52"/>
      <c r="H26" s="48"/>
      <c r="I26" s="42" t="s">
        <v>5</v>
      </c>
    </row>
    <row r="27" spans="1:9" ht="16.5" customHeight="1" x14ac:dyDescent="0.3">
      <c r="A27" s="64"/>
      <c r="C27" s="20">
        <f t="array" aca="1" ref="C27:D27" ca="1">Days+36+DATE(Calendar2Year,Calendar2MonthOption,1)-WEEKDAY(DATE(Calendar2Year,Calendar2MonthOption,1),WeekdayOption)</f>
        <v>44836</v>
      </c>
      <c r="D27" s="34">
        <f ca="1"/>
        <v>44837</v>
      </c>
      <c r="E27" s="66" t="s">
        <v>0</v>
      </c>
      <c r="F27" s="66"/>
      <c r="G27" s="66"/>
      <c r="H27" s="66"/>
      <c r="I27" s="70"/>
    </row>
    <row r="28" spans="1:9" ht="63.75" customHeight="1" x14ac:dyDescent="0.3">
      <c r="A28" s="64"/>
      <c r="C28" s="21"/>
      <c r="D28" s="21"/>
      <c r="E28" s="65" t="s">
        <v>28</v>
      </c>
      <c r="F28" s="65"/>
      <c r="G28" s="65"/>
      <c r="H28" s="65"/>
      <c r="I28" s="65"/>
    </row>
    <row r="29" spans="1:9" ht="54" customHeight="1" x14ac:dyDescent="0.3">
      <c r="A29" s="17" t="s">
        <v>20</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64"/>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64"/>
      <c r="C32" s="21"/>
      <c r="D32" s="21"/>
      <c r="E32" s="21"/>
      <c r="F32" s="21"/>
      <c r="G32" s="21"/>
      <c r="H32" s="21"/>
      <c r="I32" s="33"/>
    </row>
    <row r="33" spans="1:9" ht="16.5" customHeight="1" x14ac:dyDescent="0.3">
      <c r="A33" s="64"/>
      <c r="C33" s="39">
        <f t="array" aca="1" ref="C33:I33" ca="1">Days+8+DATE(Calendar3Year,Calendar3MonthOption,1)-WEEKDAY(DATE(Calendar3Year,Calendar3MonthOption,1),WeekdayOption)</f>
        <v>44836</v>
      </c>
      <c r="D33" s="35">
        <f ca="1"/>
        <v>44837</v>
      </c>
      <c r="E33" s="35">
        <f ca="1"/>
        <v>44838</v>
      </c>
      <c r="F33" s="49">
        <f ca="1"/>
        <v>44839</v>
      </c>
      <c r="G33" s="35">
        <f ca="1"/>
        <v>44840</v>
      </c>
      <c r="H33" s="35">
        <f ca="1"/>
        <v>44841</v>
      </c>
      <c r="I33" s="39">
        <f ca="1"/>
        <v>44842</v>
      </c>
    </row>
    <row r="34" spans="1:9" ht="56.25" customHeight="1" x14ac:dyDescent="0.3">
      <c r="A34" s="64"/>
      <c r="C34" s="40" t="s">
        <v>35</v>
      </c>
      <c r="D34" s="52"/>
      <c r="E34" s="36" t="s">
        <v>17</v>
      </c>
      <c r="F34" s="50" t="s">
        <v>15</v>
      </c>
      <c r="G34" s="47"/>
      <c r="H34" s="47"/>
      <c r="I34" s="40"/>
    </row>
    <row r="35" spans="1:9" ht="16.5" customHeight="1" x14ac:dyDescent="0.3">
      <c r="A35" s="64"/>
      <c r="C35" s="39">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9">
        <f ca="1"/>
        <v>44849</v>
      </c>
    </row>
    <row r="36" spans="1:9" ht="56.25" customHeight="1" x14ac:dyDescent="0.3">
      <c r="A36" s="64"/>
      <c r="C36" s="40" t="s">
        <v>45</v>
      </c>
      <c r="D36" s="47"/>
      <c r="E36" s="47"/>
      <c r="F36" s="47"/>
      <c r="G36" s="52"/>
      <c r="H36" s="52"/>
      <c r="I36" s="40"/>
    </row>
    <row r="37" spans="1:9" ht="16.5" customHeight="1" x14ac:dyDescent="0.3">
      <c r="A37" s="64"/>
      <c r="C37" s="39">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9">
        <f ca="1"/>
        <v>44856</v>
      </c>
    </row>
    <row r="38" spans="1:9" ht="56.25" customHeight="1" x14ac:dyDescent="0.3">
      <c r="A38" s="64"/>
      <c r="C38" s="40" t="s">
        <v>46</v>
      </c>
      <c r="D38" s="47"/>
      <c r="E38" s="47"/>
      <c r="F38" s="47"/>
      <c r="G38" s="47"/>
      <c r="H38" s="47"/>
      <c r="I38" s="40"/>
    </row>
    <row r="39" spans="1:9" ht="16.5" customHeight="1" x14ac:dyDescent="0.3">
      <c r="A39" s="64"/>
      <c r="C39" s="39">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9">
        <f ca="1"/>
        <v>44863</v>
      </c>
    </row>
    <row r="40" spans="1:9" ht="57" customHeight="1" x14ac:dyDescent="0.3">
      <c r="A40" s="64"/>
      <c r="C40" s="40" t="s">
        <v>47</v>
      </c>
      <c r="D40" s="47"/>
      <c r="E40" s="47"/>
      <c r="F40" s="47"/>
      <c r="G40" s="47"/>
      <c r="H40" s="47"/>
      <c r="I40" s="43"/>
    </row>
    <row r="41" spans="1:9" ht="16.5" customHeight="1" x14ac:dyDescent="0.3">
      <c r="A41" s="64"/>
      <c r="C41" s="39">
        <f t="array" aca="1" ref="C41:D41" ca="1">Days+36+DATE(Calendar3Year,Calendar3MonthOption,1)-WEEKDAY(DATE(Calendar3Year,Calendar3MonthOption,1),WeekdayOption)</f>
        <v>44864</v>
      </c>
      <c r="D41" s="35">
        <f ca="1"/>
        <v>44865</v>
      </c>
      <c r="E41" s="71" t="s">
        <v>0</v>
      </c>
      <c r="F41" s="66"/>
      <c r="G41" s="66"/>
      <c r="H41" s="66"/>
      <c r="I41" s="70"/>
    </row>
    <row r="42" spans="1:9" ht="63.75" customHeight="1" x14ac:dyDescent="0.3">
      <c r="A42" s="64"/>
      <c r="C42" s="40" t="s">
        <v>48</v>
      </c>
      <c r="D42" s="47"/>
      <c r="E42" s="65" t="s">
        <v>27</v>
      </c>
      <c r="F42" s="65"/>
      <c r="G42" s="65"/>
      <c r="H42" s="65"/>
      <c r="I42" s="65"/>
    </row>
    <row r="43" spans="1:9" ht="54" customHeight="1" x14ac:dyDescent="0.3">
      <c r="A43" s="17" t="s">
        <v>20</v>
      </c>
      <c r="B43" s="7"/>
      <c r="C43" s="4">
        <f ca="1">YEAR(DATE(Calendar3Year,Calendar3MonthOption+1,1))</f>
        <v>2022</v>
      </c>
      <c r="D43" s="5"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64"/>
      <c r="C45" s="20">
        <f t="array" aca="1" ref="C45:I45" ca="1">Days+1+DATE(Calendar4Year,Calendar4MonthOption,1)-WEEKDAY(DATE(Calendar4Year,Calendar4MonthOption,1),WeekdayOption)</f>
        <v>44864</v>
      </c>
      <c r="D45" s="39">
        <f ca="1"/>
        <v>44865</v>
      </c>
      <c r="E45" s="35">
        <f ca="1"/>
        <v>44866</v>
      </c>
      <c r="F45" s="35">
        <f ca="1"/>
        <v>44867</v>
      </c>
      <c r="G45" s="35">
        <f ca="1"/>
        <v>44868</v>
      </c>
      <c r="H45" s="35">
        <f ca="1"/>
        <v>44869</v>
      </c>
      <c r="I45" s="39">
        <f ca="1"/>
        <v>44870</v>
      </c>
    </row>
    <row r="46" spans="1:9" ht="56.25" customHeight="1" x14ac:dyDescent="0.3">
      <c r="A46" s="64"/>
      <c r="C46" s="21" t="s">
        <v>48</v>
      </c>
      <c r="D46" s="40"/>
      <c r="E46" s="47"/>
      <c r="F46" s="47"/>
      <c r="G46" s="47"/>
      <c r="H46" s="47"/>
      <c r="I46" s="42" t="s">
        <v>6</v>
      </c>
    </row>
    <row r="47" spans="1:9" ht="16.5" customHeight="1" x14ac:dyDescent="0.3">
      <c r="A47" s="64"/>
      <c r="C47" s="39">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9">
        <f ca="1"/>
        <v>44877</v>
      </c>
    </row>
    <row r="48" spans="1:9" ht="56.25" customHeight="1" x14ac:dyDescent="0.3">
      <c r="A48" s="64"/>
      <c r="C48" s="40" t="s">
        <v>36</v>
      </c>
      <c r="D48" s="47"/>
      <c r="E48" s="47"/>
      <c r="F48" s="47"/>
      <c r="G48" s="47"/>
      <c r="H48" s="47"/>
      <c r="I48" s="26"/>
    </row>
    <row r="49" spans="1:9" ht="16.5" customHeight="1" x14ac:dyDescent="0.3">
      <c r="A49" s="64"/>
      <c r="C49" s="39">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9">
        <f ca="1"/>
        <v>44884</v>
      </c>
    </row>
    <row r="50" spans="1:9" ht="56.25" customHeight="1" x14ac:dyDescent="0.3">
      <c r="A50" s="64"/>
      <c r="C50" s="40" t="s">
        <v>49</v>
      </c>
      <c r="D50" s="52"/>
      <c r="E50" s="52"/>
      <c r="F50" s="52"/>
      <c r="G50" s="52"/>
      <c r="H50" s="52"/>
      <c r="I50" s="40"/>
    </row>
    <row r="51" spans="1:9" ht="16.5" customHeight="1" x14ac:dyDescent="0.3">
      <c r="A51" s="64"/>
      <c r="C51" s="20">
        <f t="array" aca="1" ref="C51:I51" ca="1">Days+22+DATE(Calendar4Year,Calendar4MonthOption,1)-WEEKDAY(DATE(Calendar4Year,Calendar4MonthOption,1),WeekdayOption)</f>
        <v>44885</v>
      </c>
      <c r="D51" s="44">
        <f ca="1"/>
        <v>44886</v>
      </c>
      <c r="E51" s="44">
        <f ca="1"/>
        <v>44887</v>
      </c>
      <c r="F51" s="44">
        <f ca="1"/>
        <v>44888</v>
      </c>
      <c r="G51" s="44">
        <f ca="1"/>
        <v>44889</v>
      </c>
      <c r="H51" s="44">
        <f ca="1"/>
        <v>44890</v>
      </c>
      <c r="I51" s="22">
        <f ca="1"/>
        <v>44891</v>
      </c>
    </row>
    <row r="52" spans="1:9" ht="56.25" customHeight="1" x14ac:dyDescent="0.3">
      <c r="A52" s="64"/>
      <c r="C52" s="21"/>
      <c r="D52" s="73" t="s">
        <v>71</v>
      </c>
      <c r="E52" s="74"/>
      <c r="F52" s="74"/>
      <c r="G52" s="75"/>
      <c r="H52" s="76"/>
      <c r="I52" s="23"/>
    </row>
    <row r="53" spans="1:9" ht="16.5" customHeight="1" x14ac:dyDescent="0.3">
      <c r="A53" s="64"/>
      <c r="C53" s="39">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64"/>
      <c r="C54" s="40" t="s">
        <v>50</v>
      </c>
      <c r="D54" s="47"/>
      <c r="E54" s="47"/>
      <c r="F54" s="47"/>
      <c r="G54" s="21"/>
      <c r="H54" s="21"/>
      <c r="I54" s="24"/>
    </row>
    <row r="55" spans="1:9" ht="16.5" customHeight="1" x14ac:dyDescent="0.3">
      <c r="A55" s="64"/>
      <c r="C55" s="20">
        <f t="array" aca="1" ref="C55:D55" ca="1">Days+36+DATE(Calendar4Year,Calendar4MonthOption,1)-WEEKDAY(DATE(Calendar4Year,Calendar4MonthOption,1),WeekdayOption)</f>
        <v>44899</v>
      </c>
      <c r="D55" s="34">
        <f ca="1"/>
        <v>44900</v>
      </c>
      <c r="E55" s="66" t="s">
        <v>0</v>
      </c>
      <c r="F55" s="66"/>
      <c r="G55" s="67"/>
      <c r="H55" s="67"/>
      <c r="I55" s="67"/>
    </row>
    <row r="56" spans="1:9" ht="63.75" customHeight="1" x14ac:dyDescent="0.3">
      <c r="A56" s="64"/>
      <c r="C56" s="21"/>
      <c r="D56" s="21"/>
      <c r="E56" s="65" t="s">
        <v>26</v>
      </c>
      <c r="F56" s="65"/>
      <c r="G56" s="65"/>
      <c r="H56" s="65"/>
      <c r="I56" s="65"/>
    </row>
    <row r="57" spans="1:9" ht="54" customHeight="1" x14ac:dyDescent="0.3">
      <c r="A57" s="17" t="s">
        <v>20</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64"/>
      <c r="C59" s="20">
        <f t="array" aca="1" ref="C59:I59" ca="1">Days+1+DATE(Calendar5Year,Calendar5MonthOption,1)-WEEKDAY(DATE(Calendar5Year,Calendar5MonthOption,1),WeekdayOption)</f>
        <v>44892</v>
      </c>
      <c r="D59" s="20">
        <f ca="1"/>
        <v>44893</v>
      </c>
      <c r="E59" s="20">
        <f ca="1"/>
        <v>44894</v>
      </c>
      <c r="F59" s="39">
        <f ca="1"/>
        <v>44895</v>
      </c>
      <c r="G59" s="35">
        <f ca="1"/>
        <v>44896</v>
      </c>
      <c r="H59" s="35">
        <f ca="1"/>
        <v>44897</v>
      </c>
      <c r="I59" s="39">
        <f ca="1"/>
        <v>44898</v>
      </c>
    </row>
    <row r="60" spans="1:9" ht="56.25" customHeight="1" x14ac:dyDescent="0.3">
      <c r="A60" s="64"/>
      <c r="C60" s="21" t="s">
        <v>50</v>
      </c>
      <c r="D60" s="21"/>
      <c r="E60" s="21"/>
      <c r="F60" s="40"/>
      <c r="G60" s="47"/>
      <c r="H60" s="47"/>
      <c r="I60" s="40"/>
    </row>
    <row r="61" spans="1:9" ht="16.5" customHeight="1" x14ac:dyDescent="0.3">
      <c r="A61" s="64"/>
      <c r="C61" s="39">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9">
        <f ca="1"/>
        <v>44905</v>
      </c>
    </row>
    <row r="62" spans="1:9" ht="56.25" customHeight="1" x14ac:dyDescent="0.3">
      <c r="A62" s="64"/>
      <c r="C62" s="40" t="s">
        <v>51</v>
      </c>
      <c r="D62" s="47"/>
      <c r="E62" s="47"/>
      <c r="F62" s="47"/>
      <c r="G62" s="47"/>
      <c r="H62" s="47"/>
      <c r="I62" s="40"/>
    </row>
    <row r="63" spans="1:9" ht="16.5" customHeight="1" x14ac:dyDescent="0.3">
      <c r="A63" s="64"/>
      <c r="C63" s="39">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9">
        <f ca="1"/>
        <v>44912</v>
      </c>
    </row>
    <row r="64" spans="1:9" ht="56.25" customHeight="1" x14ac:dyDescent="0.3">
      <c r="A64" s="64"/>
      <c r="C64" s="40" t="s">
        <v>52</v>
      </c>
      <c r="D64" s="47"/>
      <c r="E64" s="47"/>
      <c r="F64" s="47"/>
      <c r="G64" s="47"/>
      <c r="H64" s="47"/>
      <c r="I64" s="40"/>
    </row>
    <row r="65" spans="1:9" ht="16.5" customHeight="1" x14ac:dyDescent="0.3">
      <c r="A65" s="64"/>
      <c r="C65" s="39">
        <f t="array" aca="1" ref="C65:I65" ca="1">Days+22+DATE(Calendar5Year,Calendar5MonthOption,1)-WEEKDAY(DATE(Calendar5Year,Calendar5MonthOption,1),WeekdayOption)</f>
        <v>44913</v>
      </c>
      <c r="D65" s="35">
        <f ca="1"/>
        <v>44914</v>
      </c>
      <c r="E65" s="35">
        <f ca="1"/>
        <v>44915</v>
      </c>
      <c r="F65" s="35">
        <f ca="1"/>
        <v>44916</v>
      </c>
      <c r="G65" s="44">
        <f ca="1"/>
        <v>44917</v>
      </c>
      <c r="H65" s="44">
        <f ca="1"/>
        <v>44918</v>
      </c>
      <c r="I65" s="22">
        <f ca="1"/>
        <v>44919</v>
      </c>
    </row>
    <row r="66" spans="1:9" ht="56.25" customHeight="1" x14ac:dyDescent="0.3">
      <c r="A66" s="64"/>
      <c r="C66" s="40" t="s">
        <v>53</v>
      </c>
      <c r="D66" s="54"/>
      <c r="E66" s="54"/>
      <c r="F66" s="55"/>
      <c r="G66" s="42" t="s">
        <v>19</v>
      </c>
      <c r="H66" s="29" t="s">
        <v>9</v>
      </c>
      <c r="I66" s="24"/>
    </row>
    <row r="67" spans="1:9" ht="16.5" customHeight="1" x14ac:dyDescent="0.3">
      <c r="A67" s="64"/>
      <c r="C67" s="20">
        <f t="array" aca="1" ref="C67:I67" ca="1">Days+29+DATE(Calendar5Year,Calendar5MonthOption,1)-WEEKDAY(DATE(Calendar5Year,Calendar5MonthOption,1),WeekdayOption)</f>
        <v>44920</v>
      </c>
      <c r="D67" s="44">
        <f ca="1"/>
        <v>44921</v>
      </c>
      <c r="E67" s="44">
        <f ca="1"/>
        <v>44922</v>
      </c>
      <c r="F67" s="44">
        <f ca="1"/>
        <v>44923</v>
      </c>
      <c r="G67" s="13">
        <f ca="1"/>
        <v>44924</v>
      </c>
      <c r="H67" s="13">
        <f ca="1"/>
        <v>44925</v>
      </c>
      <c r="I67" s="22">
        <f ca="1"/>
        <v>44926</v>
      </c>
    </row>
    <row r="68" spans="1:9" ht="57" customHeight="1" x14ac:dyDescent="0.3">
      <c r="A68" s="64"/>
      <c r="C68" s="21"/>
      <c r="D68" s="73" t="s">
        <v>9</v>
      </c>
      <c r="E68" s="74"/>
      <c r="F68" s="74"/>
      <c r="G68" s="74"/>
      <c r="H68" s="77"/>
      <c r="I68" s="24"/>
    </row>
    <row r="69" spans="1:9" ht="16.5" customHeight="1" x14ac:dyDescent="0.3">
      <c r="A69" s="64"/>
      <c r="C69" s="20">
        <f t="array" aca="1" ref="C69:D69" ca="1">Days+36+DATE(Calendar5Year,Calendar5MonthOption,1)-WEEKDAY(DATE(Calendar5Year,Calendar5MonthOption,1),WeekdayOption)</f>
        <v>44927</v>
      </c>
      <c r="D69" s="20">
        <f ca="1"/>
        <v>44928</v>
      </c>
      <c r="E69" s="67" t="s">
        <v>0</v>
      </c>
      <c r="F69" s="67"/>
      <c r="G69" s="67"/>
      <c r="H69" s="67"/>
      <c r="I69" s="67"/>
    </row>
    <row r="70" spans="1:9" ht="63.75" customHeight="1" x14ac:dyDescent="0.3">
      <c r="A70" s="64"/>
      <c r="C70" s="21"/>
      <c r="D70" s="31"/>
      <c r="E70" s="65" t="s">
        <v>24</v>
      </c>
      <c r="F70" s="65"/>
      <c r="G70" s="65"/>
      <c r="H70" s="65"/>
      <c r="I70" s="65"/>
    </row>
    <row r="71" spans="1:9" ht="54" customHeight="1" x14ac:dyDescent="0.3">
      <c r="A71" s="17" t="s">
        <v>20</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64" t="s">
        <v>72</v>
      </c>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64"/>
      <c r="C74" s="21"/>
      <c r="D74" s="73" t="s">
        <v>9</v>
      </c>
      <c r="E74" s="74"/>
      <c r="F74" s="74"/>
      <c r="G74" s="16" t="s">
        <v>16</v>
      </c>
      <c r="H74" s="16" t="s">
        <v>17</v>
      </c>
      <c r="I74" s="23"/>
    </row>
    <row r="75" spans="1:9" ht="16.5" customHeight="1" x14ac:dyDescent="0.3">
      <c r="A75" s="64"/>
      <c r="C75" s="39">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9">
        <f ca="1"/>
        <v>44940</v>
      </c>
    </row>
    <row r="76" spans="1:9" ht="56.25" customHeight="1" x14ac:dyDescent="0.3">
      <c r="A76" s="64"/>
      <c r="C76" s="40" t="s">
        <v>37</v>
      </c>
      <c r="D76" s="61" t="s">
        <v>77</v>
      </c>
      <c r="E76" s="37"/>
      <c r="F76" s="37"/>
      <c r="G76" s="37"/>
      <c r="H76" s="37"/>
      <c r="I76" s="40"/>
    </row>
    <row r="77" spans="1:9" ht="16.5" customHeight="1" x14ac:dyDescent="0.3">
      <c r="A77" s="64"/>
      <c r="C77" s="20">
        <f t="array" aca="1" ref="C77:I77" ca="1">Days+15+DATE(Calendar6Year,Calendar6MonthOption,1)-WEEKDAY(DATE(Calendar6Year,Calendar6MonthOption,1),WeekdayOption)</f>
        <v>44941</v>
      </c>
      <c r="D77" s="45">
        <f ca="1"/>
        <v>44942</v>
      </c>
      <c r="E77" s="35">
        <f ca="1"/>
        <v>44943</v>
      </c>
      <c r="F77" s="35">
        <f ca="1"/>
        <v>44944</v>
      </c>
      <c r="G77" s="35">
        <f ca="1"/>
        <v>44945</v>
      </c>
      <c r="H77" s="35">
        <f ca="1"/>
        <v>44946</v>
      </c>
      <c r="I77" s="39">
        <f ca="1"/>
        <v>44947</v>
      </c>
    </row>
    <row r="78" spans="1:9" ht="56.25" customHeight="1" x14ac:dyDescent="0.3">
      <c r="A78" s="64"/>
      <c r="C78" s="21" t="s">
        <v>54</v>
      </c>
      <c r="D78" s="30" t="s">
        <v>10</v>
      </c>
      <c r="E78" s="61" t="s">
        <v>77</v>
      </c>
      <c r="F78" s="37"/>
      <c r="G78" s="37"/>
      <c r="H78" s="37"/>
      <c r="I78" s="40"/>
    </row>
    <row r="79" spans="1:9" ht="16.5" customHeight="1" x14ac:dyDescent="0.3">
      <c r="A79" s="64"/>
      <c r="C79" s="39">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9">
        <f ca="1"/>
        <v>44954</v>
      </c>
    </row>
    <row r="80" spans="1:9" ht="56.25" customHeight="1" x14ac:dyDescent="0.3">
      <c r="A80" s="64"/>
      <c r="C80" s="40" t="s">
        <v>55</v>
      </c>
      <c r="D80" s="61" t="s">
        <v>77</v>
      </c>
      <c r="E80" s="37"/>
      <c r="F80" s="37"/>
      <c r="G80" s="51" t="s">
        <v>33</v>
      </c>
      <c r="H80" s="51"/>
      <c r="I80" s="40"/>
    </row>
    <row r="81" spans="1:9" ht="16.5" customHeight="1" x14ac:dyDescent="0.3">
      <c r="A81" s="64"/>
      <c r="C81" s="39">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64"/>
      <c r="C82" s="40" t="s">
        <v>56</v>
      </c>
      <c r="D82" s="51" t="s">
        <v>33</v>
      </c>
      <c r="E82" s="51"/>
      <c r="F82" s="21"/>
      <c r="G82" s="21"/>
      <c r="H82" s="21"/>
      <c r="I82" s="23"/>
    </row>
    <row r="83" spans="1:9" ht="16.5" customHeight="1" x14ac:dyDescent="0.3">
      <c r="A83" s="64"/>
      <c r="C83" s="20">
        <f t="array" aca="1" ref="C83:D83" ca="1">Days+36+DATE(Calendar6Year,Calendar6MonthOption,1)-WEEKDAY(DATE(Calendar6Year,Calendar6MonthOption,1),WeekdayOption)</f>
        <v>44962</v>
      </c>
      <c r="D83" s="34">
        <f ca="1"/>
        <v>44963</v>
      </c>
      <c r="E83" s="66" t="s">
        <v>0</v>
      </c>
      <c r="F83" s="67"/>
      <c r="G83" s="67"/>
      <c r="H83" s="67"/>
      <c r="I83" s="67"/>
    </row>
    <row r="84" spans="1:9" ht="63.75" customHeight="1" x14ac:dyDescent="0.3">
      <c r="A84" s="64"/>
      <c r="C84" s="21"/>
      <c r="D84" s="21"/>
      <c r="E84" s="72" t="s">
        <v>25</v>
      </c>
      <c r="F84" s="72"/>
      <c r="G84" s="72"/>
      <c r="H84" s="72"/>
      <c r="I84" s="72"/>
    </row>
    <row r="85" spans="1:9" ht="54" customHeight="1" x14ac:dyDescent="0.3">
      <c r="A85" s="17" t="s">
        <v>20</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64" t="s">
        <v>73</v>
      </c>
      <c r="C87" s="20">
        <f t="array" aca="1" ref="C87:I87" ca="1">Days+1+DATE(Calendar7Year,Calendar7MonthOption,1)-WEEKDAY(DATE(Calendar7Year,Calendar7MonthOption,1),WeekdayOption)</f>
        <v>44955</v>
      </c>
      <c r="D87" s="20">
        <f ca="1"/>
        <v>44956</v>
      </c>
      <c r="E87" s="39">
        <f ca="1"/>
        <v>44957</v>
      </c>
      <c r="F87" s="35">
        <f ca="1"/>
        <v>44958</v>
      </c>
      <c r="G87" s="35">
        <f ca="1"/>
        <v>44959</v>
      </c>
      <c r="H87" s="35">
        <f ca="1"/>
        <v>44960</v>
      </c>
      <c r="I87" s="39">
        <f ca="1"/>
        <v>44961</v>
      </c>
    </row>
    <row r="88" spans="1:9" ht="56.25" customHeight="1" x14ac:dyDescent="0.3">
      <c r="A88" s="64"/>
      <c r="C88" s="21" t="s">
        <v>56</v>
      </c>
      <c r="D88" s="21"/>
      <c r="E88" s="40"/>
      <c r="F88" s="51" t="s">
        <v>33</v>
      </c>
      <c r="G88" s="51"/>
      <c r="H88" s="51"/>
      <c r="I88" s="40"/>
    </row>
    <row r="89" spans="1:9" ht="16.5" customHeight="1" x14ac:dyDescent="0.3">
      <c r="A89" s="64"/>
      <c r="C89" s="39">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9">
        <f ca="1"/>
        <v>44968</v>
      </c>
    </row>
    <row r="90" spans="1:9" ht="56.25" customHeight="1" x14ac:dyDescent="0.3">
      <c r="A90" s="64"/>
      <c r="C90" s="40" t="s">
        <v>57</v>
      </c>
      <c r="D90" s="62" t="s">
        <v>78</v>
      </c>
      <c r="E90" s="38"/>
      <c r="F90" s="38"/>
      <c r="G90" s="38"/>
      <c r="H90" s="38"/>
      <c r="I90" s="40"/>
    </row>
    <row r="91" spans="1:9" ht="16.5" customHeight="1" x14ac:dyDescent="0.3">
      <c r="A91" s="64"/>
      <c r="C91" s="39">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9">
        <f ca="1"/>
        <v>44975</v>
      </c>
    </row>
    <row r="92" spans="1:9" ht="56.25" customHeight="1" x14ac:dyDescent="0.3">
      <c r="A92" s="64"/>
      <c r="C92" s="40" t="s">
        <v>58</v>
      </c>
      <c r="D92" s="62" t="s">
        <v>78</v>
      </c>
      <c r="E92" s="38"/>
      <c r="F92" s="38"/>
      <c r="G92" s="38"/>
      <c r="H92" s="38"/>
      <c r="I92" s="40"/>
    </row>
    <row r="93" spans="1:9" ht="16.5" customHeight="1" x14ac:dyDescent="0.3">
      <c r="A93" s="64"/>
      <c r="C93" s="39">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9">
        <f ca="1"/>
        <v>44982</v>
      </c>
    </row>
    <row r="94" spans="1:9" ht="56.25" customHeight="1" x14ac:dyDescent="0.3">
      <c r="A94" s="64"/>
      <c r="C94" s="40" t="s">
        <v>59</v>
      </c>
      <c r="D94" s="36" t="s">
        <v>17</v>
      </c>
      <c r="E94" s="51" t="s">
        <v>33</v>
      </c>
      <c r="F94" s="51"/>
      <c r="G94" s="51"/>
      <c r="H94" s="51"/>
      <c r="I94" s="42" t="s">
        <v>7</v>
      </c>
    </row>
    <row r="95" spans="1:9" ht="16.5" customHeight="1" x14ac:dyDescent="0.3">
      <c r="A95" s="64"/>
      <c r="C95" s="39">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64"/>
      <c r="C96" s="40" t="s">
        <v>38</v>
      </c>
      <c r="D96" s="61" t="s">
        <v>79</v>
      </c>
      <c r="E96" s="37"/>
      <c r="F96" s="43"/>
      <c r="G96" s="24"/>
      <c r="H96" s="24"/>
      <c r="I96" s="24"/>
    </row>
    <row r="97" spans="1:9" ht="16.5" customHeight="1" x14ac:dyDescent="0.3">
      <c r="A97" s="64"/>
      <c r="C97" s="20">
        <f t="array" aca="1" ref="C97:D97" ca="1">Days+36+DATE(Calendar7Year,Calendar7MonthOption,1)-WEEKDAY(DATE(Calendar7Year,Calendar7MonthOption,1),WeekdayOption)</f>
        <v>44990</v>
      </c>
      <c r="D97" s="34">
        <f ca="1"/>
        <v>44991</v>
      </c>
      <c r="E97" s="66" t="s">
        <v>0</v>
      </c>
      <c r="F97" s="67"/>
      <c r="G97" s="67"/>
      <c r="H97" s="67"/>
      <c r="I97" s="67"/>
    </row>
    <row r="98" spans="1:9" ht="63.75" customHeight="1" x14ac:dyDescent="0.3">
      <c r="A98" s="64"/>
      <c r="C98" s="21"/>
      <c r="D98" s="32"/>
      <c r="E98" s="65" t="s">
        <v>29</v>
      </c>
      <c r="F98" s="65"/>
      <c r="G98" s="65"/>
      <c r="H98" s="65"/>
      <c r="I98" s="65"/>
    </row>
    <row r="99" spans="1:9" ht="54" customHeight="1" x14ac:dyDescent="0.3">
      <c r="A99" s="17" t="s">
        <v>20</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64" t="s">
        <v>74</v>
      </c>
      <c r="C101" s="20">
        <f t="array" aca="1" ref="C101:I101" ca="1">Days+1+DATE(Calendar8Year,Calendar8MonthOption,1)-WEEKDAY(DATE(Calendar8Year,Calendar8MonthOption,1),WeekdayOption)</f>
        <v>44983</v>
      </c>
      <c r="D101" s="20">
        <f ca="1"/>
        <v>44984</v>
      </c>
      <c r="E101" s="39">
        <f ca="1"/>
        <v>44985</v>
      </c>
      <c r="F101" s="46">
        <f ca="1"/>
        <v>44986</v>
      </c>
      <c r="G101" s="46">
        <f ca="1"/>
        <v>44987</v>
      </c>
      <c r="H101" s="46">
        <f ca="1"/>
        <v>44988</v>
      </c>
      <c r="I101" s="39">
        <f ca="1"/>
        <v>44989</v>
      </c>
    </row>
    <row r="102" spans="1:9" ht="56.25" customHeight="1" x14ac:dyDescent="0.3">
      <c r="A102" s="64"/>
      <c r="C102" s="21" t="s">
        <v>38</v>
      </c>
      <c r="D102" s="56"/>
      <c r="E102" s="40"/>
      <c r="F102" s="61" t="s">
        <v>79</v>
      </c>
      <c r="G102" s="37"/>
      <c r="H102" s="37"/>
      <c r="I102" s="40"/>
    </row>
    <row r="103" spans="1:9" ht="16.5" customHeight="1" x14ac:dyDescent="0.3">
      <c r="A103" s="64"/>
      <c r="C103" s="39">
        <f t="array" aca="1" ref="C103:I103" ca="1">Days+8+DATE(Calendar8Year,Calendar8MonthOption,1)-WEEKDAY(DATE(Calendar8Year,Calendar8MonthOption,1),WeekdayOption)</f>
        <v>44990</v>
      </c>
      <c r="D103" s="46">
        <f ca="1"/>
        <v>44991</v>
      </c>
      <c r="E103" s="46">
        <f ca="1"/>
        <v>44992</v>
      </c>
      <c r="F103" s="46">
        <f ca="1"/>
        <v>44993</v>
      </c>
      <c r="G103" s="46">
        <f ca="1"/>
        <v>44994</v>
      </c>
      <c r="H103" s="46">
        <f ca="1"/>
        <v>44995</v>
      </c>
      <c r="I103" s="39">
        <f ca="1"/>
        <v>44996</v>
      </c>
    </row>
    <row r="104" spans="1:9" ht="56.25" customHeight="1" x14ac:dyDescent="0.3">
      <c r="A104" s="64"/>
      <c r="C104" s="40" t="s">
        <v>60</v>
      </c>
      <c r="D104" s="61" t="s">
        <v>79</v>
      </c>
      <c r="E104" s="37"/>
      <c r="F104" s="37"/>
      <c r="G104" s="37"/>
      <c r="H104" s="37"/>
      <c r="I104" s="40"/>
    </row>
    <row r="105" spans="1:9" ht="16.5" customHeight="1" x14ac:dyDescent="0.3">
      <c r="A105" s="64"/>
      <c r="C105" s="20">
        <f t="array" aca="1" ref="C105:I105" ca="1">Days+15+DATE(Calendar8Year,Calendar8MonthOption,1)-WEEKDAY(DATE(Calendar8Year,Calendar8MonthOption,1),WeekdayOption)</f>
        <v>44997</v>
      </c>
      <c r="D105" s="44">
        <f ca="1"/>
        <v>44998</v>
      </c>
      <c r="E105" s="44">
        <f ca="1"/>
        <v>44999</v>
      </c>
      <c r="F105" s="44">
        <f ca="1"/>
        <v>45000</v>
      </c>
      <c r="G105" s="44">
        <f ca="1"/>
        <v>45001</v>
      </c>
      <c r="H105" s="44">
        <f ca="1"/>
        <v>45002</v>
      </c>
      <c r="I105" s="22">
        <f ca="1"/>
        <v>45003</v>
      </c>
    </row>
    <row r="106" spans="1:9" ht="56.25" customHeight="1" x14ac:dyDescent="0.3">
      <c r="A106" s="64"/>
      <c r="C106" s="21"/>
      <c r="D106" s="73" t="s">
        <v>11</v>
      </c>
      <c r="E106" s="74"/>
      <c r="F106" s="74"/>
      <c r="G106" s="74"/>
      <c r="H106" s="77"/>
      <c r="I106" s="23"/>
    </row>
    <row r="107" spans="1:9" ht="16.5" customHeight="1" x14ac:dyDescent="0.3">
      <c r="A107" s="64"/>
      <c r="C107" s="39">
        <f t="array" aca="1" ref="C107:I107" ca="1">Days+22+DATE(Calendar8Year,Calendar8MonthOption,1)-WEEKDAY(DATE(Calendar8Year,Calendar8MonthOption,1),WeekdayOption)</f>
        <v>45004</v>
      </c>
      <c r="D107" s="46">
        <f ca="1"/>
        <v>45005</v>
      </c>
      <c r="E107" s="46">
        <f ca="1"/>
        <v>45006</v>
      </c>
      <c r="F107" s="46">
        <f ca="1"/>
        <v>45007</v>
      </c>
      <c r="G107" s="46">
        <f ca="1"/>
        <v>45008</v>
      </c>
      <c r="H107" s="46">
        <f ca="1"/>
        <v>45009</v>
      </c>
      <c r="I107" s="39">
        <f ca="1"/>
        <v>45010</v>
      </c>
    </row>
    <row r="108" spans="1:9" ht="56.25" customHeight="1" x14ac:dyDescent="0.3">
      <c r="A108" s="64"/>
      <c r="C108" s="40" t="s">
        <v>61</v>
      </c>
      <c r="D108" s="51" t="s">
        <v>33</v>
      </c>
      <c r="E108" s="51"/>
      <c r="F108" s="51"/>
      <c r="G108" s="51"/>
      <c r="H108" s="51"/>
      <c r="I108" s="40"/>
    </row>
    <row r="109" spans="1:9" ht="16.5" customHeight="1" x14ac:dyDescent="0.3">
      <c r="A109" s="64"/>
      <c r="C109" s="39">
        <f t="array" aca="1" ref="C109:I109" ca="1">Days+29+DATE(Calendar8Year,Calendar8MonthOption,1)-WEEKDAY(DATE(Calendar8Year,Calendar8MonthOption,1),WeekdayOption)</f>
        <v>45011</v>
      </c>
      <c r="D109" s="46">
        <f ca="1"/>
        <v>45012</v>
      </c>
      <c r="E109" s="46">
        <f ca="1"/>
        <v>45013</v>
      </c>
      <c r="F109" s="46">
        <f ca="1"/>
        <v>45014</v>
      </c>
      <c r="G109" s="46">
        <f ca="1"/>
        <v>45015</v>
      </c>
      <c r="H109" s="44">
        <f ca="1"/>
        <v>45016</v>
      </c>
      <c r="I109" s="22">
        <f ca="1"/>
        <v>45017</v>
      </c>
    </row>
    <row r="110" spans="1:9" ht="57" customHeight="1" x14ac:dyDescent="0.3">
      <c r="A110" s="64"/>
      <c r="C110" s="40" t="s">
        <v>62</v>
      </c>
      <c r="D110" s="62" t="s">
        <v>80</v>
      </c>
      <c r="E110" s="38"/>
      <c r="F110" s="38"/>
      <c r="G110" s="38"/>
      <c r="H110" s="3" t="s">
        <v>14</v>
      </c>
      <c r="I110" s="24"/>
    </row>
    <row r="111" spans="1:9" ht="16.5" customHeight="1" x14ac:dyDescent="0.3">
      <c r="A111" s="64"/>
      <c r="C111" s="20">
        <f t="array" aca="1" ref="C111:D111" ca="1">Days+36+DATE(Calendar8Year,Calendar8MonthOption,1)-WEEKDAY(DATE(Calendar8Year,Calendar8MonthOption,1),WeekdayOption)</f>
        <v>45018</v>
      </c>
      <c r="D111" s="34">
        <f ca="1"/>
        <v>45019</v>
      </c>
      <c r="E111" s="66" t="s">
        <v>0</v>
      </c>
      <c r="F111" s="66"/>
      <c r="G111" s="66"/>
      <c r="H111" s="67"/>
      <c r="I111" s="67"/>
    </row>
    <row r="112" spans="1:9" ht="63.75" customHeight="1" x14ac:dyDescent="0.3">
      <c r="A112" s="64"/>
      <c r="C112" s="21"/>
      <c r="D112" s="32"/>
      <c r="E112" s="65" t="s">
        <v>23</v>
      </c>
      <c r="F112" s="65"/>
      <c r="G112" s="65"/>
      <c r="H112" s="65"/>
      <c r="I112" s="65"/>
    </row>
    <row r="113" spans="1:9" ht="54" customHeight="1" x14ac:dyDescent="0.3">
      <c r="A113" s="17" t="s">
        <v>20</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64" t="s">
        <v>75</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64"/>
      <c r="C116" s="21"/>
      <c r="D116" s="21"/>
      <c r="E116" s="21"/>
      <c r="F116" s="21"/>
      <c r="G116" s="21"/>
      <c r="H116" s="26"/>
      <c r="I116" s="23"/>
    </row>
    <row r="117" spans="1:9" ht="16.5" customHeight="1" x14ac:dyDescent="0.3">
      <c r="A117" s="64"/>
      <c r="C117" s="39">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64"/>
      <c r="C118" s="40" t="s">
        <v>63</v>
      </c>
      <c r="D118" s="62" t="s">
        <v>80</v>
      </c>
      <c r="E118" s="38"/>
      <c r="F118" s="38"/>
      <c r="G118" s="38"/>
      <c r="H118" s="25" t="s">
        <v>12</v>
      </c>
      <c r="I118" s="23"/>
    </row>
    <row r="119" spans="1:9" ht="16.5" customHeight="1" x14ac:dyDescent="0.3">
      <c r="A119" s="64"/>
      <c r="C119" s="39">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64"/>
      <c r="C120" s="40" t="s">
        <v>64</v>
      </c>
      <c r="D120" s="62" t="s">
        <v>80</v>
      </c>
      <c r="E120" s="38"/>
      <c r="F120" s="51" t="s">
        <v>33</v>
      </c>
      <c r="G120" s="51"/>
      <c r="H120" s="51"/>
      <c r="I120" s="15" t="s">
        <v>8</v>
      </c>
    </row>
    <row r="121" spans="1:9" ht="16.5" customHeight="1" x14ac:dyDescent="0.3">
      <c r="A121" s="64"/>
      <c r="C121" s="39">
        <f t="array" aca="1" ref="C121:I121" ca="1">Days+22+DATE(Calendar9Year,Calendar9MonthOption,1)-WEEKDAY(DATE(Calendar9Year,Calendar9MonthOption,1),WeekdayOption)</f>
        <v>45032</v>
      </c>
      <c r="D121" s="35">
        <f ca="1"/>
        <v>45033</v>
      </c>
      <c r="E121" s="35">
        <f ca="1"/>
        <v>45034</v>
      </c>
      <c r="F121" s="35">
        <f ca="1"/>
        <v>45035</v>
      </c>
      <c r="G121" s="35">
        <f ca="1"/>
        <v>45036</v>
      </c>
      <c r="H121" s="44">
        <f ca="1"/>
        <v>45037</v>
      </c>
      <c r="I121" s="22">
        <f ca="1"/>
        <v>45038</v>
      </c>
    </row>
    <row r="122" spans="1:9" ht="56.25" customHeight="1" x14ac:dyDescent="0.3">
      <c r="A122" s="64"/>
      <c r="C122" s="40" t="s">
        <v>39</v>
      </c>
      <c r="D122" s="61" t="s">
        <v>81</v>
      </c>
      <c r="E122" s="37"/>
      <c r="F122" s="37"/>
      <c r="G122" s="37"/>
      <c r="H122" s="3" t="s">
        <v>12</v>
      </c>
      <c r="I122" s="33"/>
    </row>
    <row r="123" spans="1:9" ht="16.5" customHeight="1" x14ac:dyDescent="0.3">
      <c r="A123" s="64"/>
      <c r="C123" s="39">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64"/>
      <c r="C124" s="40" t="s">
        <v>65</v>
      </c>
      <c r="D124" s="61" t="s">
        <v>81</v>
      </c>
      <c r="E124" s="37"/>
      <c r="F124" s="37"/>
      <c r="G124" s="37"/>
      <c r="H124" s="37"/>
      <c r="I124" s="23"/>
    </row>
    <row r="125" spans="1:9" ht="16.5" customHeight="1" x14ac:dyDescent="0.3">
      <c r="A125" s="64"/>
      <c r="C125" s="20">
        <f t="array" aca="1" ref="C125:D125" ca="1">Days+36+DATE(Calendar9Year,Calendar9MonthOption,1)-WEEKDAY(DATE(Calendar9Year,Calendar9MonthOption,1),WeekdayOption)</f>
        <v>45046</v>
      </c>
      <c r="D125" s="34">
        <f ca="1"/>
        <v>45047</v>
      </c>
      <c r="E125" s="66" t="s">
        <v>0</v>
      </c>
      <c r="F125" s="66"/>
      <c r="G125" s="66"/>
      <c r="H125" s="66"/>
      <c r="I125" s="67"/>
    </row>
    <row r="126" spans="1:9" ht="63.75" customHeight="1" x14ac:dyDescent="0.3">
      <c r="A126" s="64"/>
      <c r="C126" s="21"/>
      <c r="D126" s="21"/>
      <c r="E126" s="65" t="s">
        <v>30</v>
      </c>
      <c r="F126" s="65"/>
      <c r="G126" s="65"/>
      <c r="H126" s="65"/>
      <c r="I126" s="65"/>
    </row>
    <row r="127" spans="1:9" ht="54" customHeight="1" x14ac:dyDescent="0.3">
      <c r="A127" s="17" t="s">
        <v>20</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64" t="s">
        <v>76</v>
      </c>
      <c r="C129" s="39">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9">
        <f ca="1"/>
        <v>45052</v>
      </c>
    </row>
    <row r="130" spans="1:9" ht="56.25" customHeight="1" x14ac:dyDescent="0.3">
      <c r="A130" s="64"/>
      <c r="C130" s="40" t="s">
        <v>66</v>
      </c>
      <c r="D130" s="61" t="s">
        <v>81</v>
      </c>
      <c r="E130" s="37"/>
      <c r="F130" s="37"/>
      <c r="G130" s="51" t="s">
        <v>33</v>
      </c>
      <c r="H130" s="51"/>
      <c r="I130" s="40"/>
    </row>
    <row r="131" spans="1:9" ht="16.5" customHeight="1" x14ac:dyDescent="0.3">
      <c r="A131" s="64"/>
      <c r="C131" s="39">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9">
        <f ca="1"/>
        <v>45059</v>
      </c>
    </row>
    <row r="132" spans="1:9" ht="56.25" customHeight="1" x14ac:dyDescent="0.3">
      <c r="A132" s="64"/>
      <c r="C132" s="40" t="s">
        <v>67</v>
      </c>
      <c r="D132" s="51" t="s">
        <v>33</v>
      </c>
      <c r="E132" s="51"/>
      <c r="F132" s="62" t="s">
        <v>82</v>
      </c>
      <c r="G132" s="38"/>
      <c r="H132" s="38"/>
      <c r="I132" s="40"/>
    </row>
    <row r="133" spans="1:9" ht="16.5" customHeight="1" x14ac:dyDescent="0.3">
      <c r="A133" s="64"/>
      <c r="C133" s="39">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9">
        <f ca="1"/>
        <v>45066</v>
      </c>
    </row>
    <row r="134" spans="1:9" ht="56.25" customHeight="1" x14ac:dyDescent="0.3">
      <c r="A134" s="64"/>
      <c r="C134" s="40" t="s">
        <v>68</v>
      </c>
      <c r="D134" s="62" t="s">
        <v>82</v>
      </c>
      <c r="E134" s="38"/>
      <c r="F134" s="38"/>
      <c r="G134" s="51" t="s">
        <v>33</v>
      </c>
      <c r="H134" s="51"/>
      <c r="I134" s="40"/>
    </row>
    <row r="135" spans="1:9" ht="16.5" customHeight="1" x14ac:dyDescent="0.3">
      <c r="A135" s="64"/>
      <c r="C135" s="39">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9">
        <f ca="1"/>
        <v>45073</v>
      </c>
    </row>
    <row r="136" spans="1:9" ht="56.25" customHeight="1" x14ac:dyDescent="0.3">
      <c r="A136" s="64"/>
      <c r="C136" s="40" t="s">
        <v>69</v>
      </c>
      <c r="D136" s="51" t="s">
        <v>33</v>
      </c>
      <c r="E136" s="51"/>
      <c r="F136" s="51"/>
      <c r="G136" s="51"/>
      <c r="H136" s="51"/>
      <c r="I136" s="40"/>
    </row>
    <row r="137" spans="1:9" ht="16.5" customHeight="1" x14ac:dyDescent="0.3">
      <c r="A137" s="64"/>
      <c r="C137" s="20">
        <f t="array" aca="1" ref="C137:I137" ca="1">Days+29+DATE(Calendar10Year,Calendar10MonthOption,1)-WEEKDAY(DATE(Calendar10Year,Calendar10MonthOption,1),WeekdayOption)</f>
        <v>45074</v>
      </c>
      <c r="D137" s="45">
        <f ca="1"/>
        <v>45075</v>
      </c>
      <c r="E137" s="35">
        <f ca="1"/>
        <v>45076</v>
      </c>
      <c r="F137" s="35">
        <f ca="1"/>
        <v>45077</v>
      </c>
      <c r="G137" s="34">
        <f ca="1"/>
        <v>45078</v>
      </c>
      <c r="H137" s="34">
        <f ca="1"/>
        <v>45079</v>
      </c>
      <c r="I137" s="22">
        <f ca="1"/>
        <v>45080</v>
      </c>
    </row>
    <row r="138" spans="1:9" ht="57" customHeight="1" x14ac:dyDescent="0.3">
      <c r="A138" s="64"/>
      <c r="C138" s="21" t="s">
        <v>70</v>
      </c>
      <c r="D138" s="30" t="s">
        <v>13</v>
      </c>
      <c r="E138" s="51"/>
      <c r="F138" s="51"/>
      <c r="G138" s="42" t="s">
        <v>31</v>
      </c>
      <c r="H138" s="21"/>
      <c r="I138" s="23"/>
    </row>
    <row r="139" spans="1:9" ht="16.5" customHeight="1" x14ac:dyDescent="0.3">
      <c r="A139" s="64"/>
      <c r="C139" s="20">
        <f t="array" aca="1" ref="C139:D139" ca="1">Days+36+DATE(Calendar10Year,Calendar10MonthOption,1)-WEEKDAY(DATE(Calendar10Year,Calendar10MonthOption,1),WeekdayOption)</f>
        <v>45081</v>
      </c>
      <c r="D139" s="20">
        <f ca="1"/>
        <v>45082</v>
      </c>
      <c r="E139" s="66" t="s">
        <v>0</v>
      </c>
      <c r="F139" s="66"/>
      <c r="G139" s="67"/>
      <c r="H139" s="67"/>
      <c r="I139" s="67"/>
    </row>
    <row r="140" spans="1:9" ht="63.75" customHeight="1" x14ac:dyDescent="0.3">
      <c r="A140" s="64"/>
      <c r="C140" s="21"/>
      <c r="D140" s="31"/>
      <c r="E140" s="65" t="s">
        <v>22</v>
      </c>
      <c r="F140" s="65"/>
      <c r="G140" s="65"/>
      <c r="H140" s="65"/>
      <c r="I140" s="65"/>
    </row>
    <row r="141" spans="1:9" ht="54" customHeight="1" x14ac:dyDescent="0.3">
      <c r="A141" s="17" t="s">
        <v>20</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64"/>
      <c r="C143" s="20">
        <f t="array" aca="1" ref="C143:I143" ca="1">Days+1+DATE(Calendar11Year,Calendar11MonthOption,1)-WEEKDAY(DATE(Calendar11Year,Calendar11MonthOption,1),WeekdayOption)</f>
        <v>45074</v>
      </c>
      <c r="D143" s="20">
        <f ca="1"/>
        <v>45075</v>
      </c>
      <c r="E143" s="20">
        <f ca="1"/>
        <v>45076</v>
      </c>
      <c r="F143" s="39">
        <f ca="1"/>
        <v>45077</v>
      </c>
      <c r="G143" s="35">
        <f ca="1"/>
        <v>45078</v>
      </c>
      <c r="H143" s="20">
        <f ca="1"/>
        <v>45079</v>
      </c>
      <c r="I143" s="22">
        <f ca="1"/>
        <v>45080</v>
      </c>
    </row>
    <row r="144" spans="1:9" ht="56.25" customHeight="1" x14ac:dyDescent="0.3">
      <c r="A144" s="64"/>
      <c r="C144" s="21" t="s">
        <v>70</v>
      </c>
      <c r="D144" s="21"/>
      <c r="E144" s="21"/>
      <c r="F144" s="40"/>
      <c r="G144" s="36" t="s">
        <v>16</v>
      </c>
      <c r="H144" s="21"/>
      <c r="I144" s="23"/>
    </row>
    <row r="145" spans="1:9" ht="16.5" customHeight="1" x14ac:dyDescent="0.3">
      <c r="A145" s="64"/>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64"/>
      <c r="C146" s="21"/>
      <c r="D146" s="57"/>
      <c r="E146" s="58"/>
      <c r="F146" s="59"/>
      <c r="G146" s="60"/>
      <c r="H146" s="21"/>
      <c r="I146" s="26"/>
    </row>
    <row r="147" spans="1:9" ht="16.5" customHeight="1" x14ac:dyDescent="0.3">
      <c r="A147" s="64"/>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64"/>
      <c r="C148" s="21"/>
      <c r="D148" s="21"/>
      <c r="E148" s="21"/>
      <c r="F148" s="21"/>
      <c r="G148" s="21"/>
      <c r="H148" s="21"/>
      <c r="I148" s="23"/>
    </row>
    <row r="149" spans="1:9" ht="16.5" customHeight="1" x14ac:dyDescent="0.3">
      <c r="A149" s="64"/>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64"/>
      <c r="C150" s="21"/>
      <c r="D150" s="21"/>
      <c r="E150" s="21"/>
      <c r="F150" s="21"/>
      <c r="G150" s="21"/>
      <c r="H150" s="21"/>
      <c r="I150" s="23"/>
    </row>
    <row r="151" spans="1:9" ht="16.5" customHeight="1" x14ac:dyDescent="0.3">
      <c r="A151" s="64"/>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64"/>
      <c r="C152" s="21"/>
      <c r="D152" s="21"/>
      <c r="E152" s="21"/>
      <c r="F152" s="21"/>
      <c r="G152" s="21"/>
      <c r="H152" s="21"/>
      <c r="I152" s="24"/>
    </row>
    <row r="153" spans="1:9" ht="16.5" customHeight="1" x14ac:dyDescent="0.3">
      <c r="A153" s="64"/>
      <c r="C153" s="20">
        <f t="array" aca="1" ref="C153:D153" ca="1">Days+36+DATE(Calendar11Year,Calendar11MonthOption,1)-WEEKDAY(DATE(Calendar11Year,Calendar11MonthOption,1),WeekdayOption)</f>
        <v>45109</v>
      </c>
      <c r="D153" s="20">
        <f ca="1"/>
        <v>45110</v>
      </c>
      <c r="E153" s="67" t="s">
        <v>0</v>
      </c>
      <c r="F153" s="67"/>
      <c r="G153" s="67"/>
      <c r="H153" s="67"/>
      <c r="I153" s="67"/>
    </row>
    <row r="154" spans="1:9" ht="63.75" customHeight="1" x14ac:dyDescent="0.3">
      <c r="A154" s="64"/>
      <c r="C154" s="21"/>
      <c r="D154" s="21"/>
      <c r="E154" s="65" t="s">
        <v>21</v>
      </c>
      <c r="F154" s="65"/>
      <c r="G154" s="65"/>
      <c r="H154" s="65"/>
      <c r="I154" s="65"/>
    </row>
  </sheetData>
  <mergeCells count="39">
    <mergeCell ref="E153:I153"/>
    <mergeCell ref="E139:I139"/>
    <mergeCell ref="E140:I140"/>
    <mergeCell ref="E97:I97"/>
    <mergeCell ref="D52:H52"/>
    <mergeCell ref="E83:I83"/>
    <mergeCell ref="D68:H68"/>
    <mergeCell ref="D106:H106"/>
    <mergeCell ref="D74:F74"/>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A129:A140"/>
    <mergeCell ref="A45:A56"/>
    <mergeCell ref="A59:A70"/>
    <mergeCell ref="A73:A84"/>
    <mergeCell ref="A87:A98"/>
    <mergeCell ref="A101:A112"/>
    <mergeCell ref="D6:H6"/>
    <mergeCell ref="A115:A126"/>
    <mergeCell ref="E126:I126"/>
    <mergeCell ref="E111:I111"/>
    <mergeCell ref="E125:I125"/>
    <mergeCell ref="E98:I98"/>
    <mergeCell ref="E112:I112"/>
    <mergeCell ref="E8:H8"/>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scale="80" fitToHeight="0" orientation="landscape" r:id="rId1"/>
  <headerFooter alignWithMargins="0">
    <oddHeader>&amp;C&amp;"+,Bold"&amp;24&amp;G
Social Studies - Economics with an Emphasis on the FES (Spring)</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52858B-CE72-4E5B-B895-2C5175ED789B}">
  <ds:schemaRefs>
    <ds:schemaRef ds:uri="http://schemas.microsoft.com/sharepoint/v3/contenttype/forms"/>
  </ds:schemaRefs>
</ds:datastoreItem>
</file>

<file path=customXml/itemProps2.xml><?xml version="1.0" encoding="utf-8"?>
<ds:datastoreItem xmlns:ds="http://schemas.openxmlformats.org/officeDocument/2006/customXml" ds:itemID="{0D49AF64-A717-4454-9CE4-4D3E30DD746F}"/>
</file>

<file path=customXml/itemProps3.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Berry-Owens, Nkenge T</dc:creator>
  <cp:lastModifiedBy>Filipow, Jamie L</cp:lastModifiedBy>
  <cp:lastPrinted>2022-05-24T19:33:31Z</cp:lastPrinted>
  <dcterms:created xsi:type="dcterms:W3CDTF">2016-07-26T15:53:57Z</dcterms:created>
  <dcterms:modified xsi:type="dcterms:W3CDTF">2022-05-24T19:46:35Z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